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defaultThemeVersion="164011"/>
  <workbookProtection workbookPassword="E733" lockStructure="1"/>
  <bookViews>
    <workbookView xWindow="-28920" yWindow="-120" windowWidth="29040" windowHeight="15840"/>
  </bookViews>
  <sheets>
    <sheet name="Paramètres" sheetId="1" r:id="rId1"/>
    <sheet name="ZFU Recto" sheetId="2" r:id="rId2"/>
    <sheet name="ZFU Verso" sheetId="3" r:id="rId3"/>
    <sheet name="Calcul" sheetId="4" state="hidden" r:id="rId4"/>
    <sheet name="Liste ZFU" sheetId="5" state="hidden" r:id="rId5"/>
  </sheets>
  <definedNames>
    <definedName name="TABL1" comment="Entreprises créées ou implantées à compter du 01/01/2015">Calcul!$C$16:$H$24</definedName>
    <definedName name="TABL2" comment="Entreprises créées ou implantées du 01/01/2006 au 31/12/14">Calcul!$C$31:$H$45</definedName>
    <definedName name="TABL3" comment="Entreprises créées ou implantées avant le 01/01/2006 et ayant moins de 5 salariés">Calcul!$C$52:$H$66</definedName>
    <definedName name="_xlnm.Print_Area" localSheetId="0">Paramètres!$B$1:$M$38</definedName>
    <definedName name="_xlnm.Print_Area" localSheetId="1">'ZFU Recto'!$A$4:$J$26</definedName>
    <definedName name="_xlnm.Print_Area" localSheetId="2">'ZFU Verso'!$B$4:$L$25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" l="1"/>
  <c r="H2" i="2"/>
  <c r="C2" i="2"/>
  <c r="B18" i="2"/>
  <c r="C3" i="3" l="1"/>
  <c r="I2" i="3"/>
  <c r="C2" i="3"/>
  <c r="C23" i="1"/>
  <c r="C37" i="1" l="1"/>
  <c r="J23" i="2"/>
  <c r="J24" i="2" l="1"/>
  <c r="J25" i="2" s="1"/>
  <c r="J18" i="3"/>
  <c r="D8" i="4" l="1"/>
  <c r="D6" i="4"/>
  <c r="D5" i="4"/>
  <c r="H4" i="4"/>
  <c r="H6" i="4" s="1"/>
  <c r="D4" i="4"/>
  <c r="J14" i="2"/>
  <c r="J16" i="2" s="1"/>
  <c r="L7" i="3" s="1"/>
  <c r="H14" i="2"/>
  <c r="H15" i="2" s="1"/>
  <c r="I6" i="3" s="1"/>
  <c r="C64" i="4" l="1"/>
  <c r="D32" i="4"/>
  <c r="F29" i="1"/>
  <c r="G33" i="1"/>
  <c r="I8" i="3"/>
  <c r="C19" i="4"/>
  <c r="E54" i="4"/>
  <c r="I54" i="4" s="1"/>
  <c r="D58" i="4"/>
  <c r="C17" i="4"/>
  <c r="C21" i="4"/>
  <c r="E56" i="4"/>
  <c r="I56" i="4" s="1"/>
  <c r="D18" i="4"/>
  <c r="E53" i="4"/>
  <c r="I53" i="4" s="1"/>
  <c r="H7" i="4"/>
  <c r="H8" i="4" s="1"/>
  <c r="D21" i="4" s="1"/>
  <c r="D20" i="4"/>
  <c r="E55" i="4"/>
  <c r="I55" i="4" s="1"/>
  <c r="D59" i="4"/>
  <c r="D60" i="4"/>
  <c r="D44" i="4"/>
  <c r="G42" i="4"/>
  <c r="I42" i="4" s="1"/>
  <c r="C36" i="4"/>
  <c r="C35" i="4"/>
  <c r="C34" i="4"/>
  <c r="C33" i="4"/>
  <c r="C32" i="4"/>
  <c r="C31" i="4"/>
  <c r="G32" i="1"/>
  <c r="G31" i="1"/>
  <c r="C43" i="4"/>
  <c r="C42" i="4"/>
  <c r="D40" i="4"/>
  <c r="D39" i="4"/>
  <c r="D38" i="4"/>
  <c r="D37" i="4"/>
  <c r="E35" i="4"/>
  <c r="I35" i="4" s="1"/>
  <c r="E34" i="4"/>
  <c r="I34" i="4" s="1"/>
  <c r="E33" i="4"/>
  <c r="I33" i="4" s="1"/>
  <c r="E32" i="4"/>
  <c r="I32" i="4" s="1"/>
  <c r="C45" i="4"/>
  <c r="C44" i="4"/>
  <c r="D42" i="4"/>
  <c r="F40" i="4"/>
  <c r="I40" i="4" s="1"/>
  <c r="F39" i="4"/>
  <c r="I39" i="4" s="1"/>
  <c r="F38" i="4"/>
  <c r="I38" i="4" s="1"/>
  <c r="F37" i="4"/>
  <c r="I37" i="4" s="1"/>
  <c r="D33" i="4"/>
  <c r="C37" i="4"/>
  <c r="C41" i="4"/>
  <c r="H44" i="4"/>
  <c r="I44" i="4" s="1"/>
  <c r="D17" i="4"/>
  <c r="D19" i="4"/>
  <c r="D34" i="4"/>
  <c r="C38" i="4"/>
  <c r="C40" i="4"/>
  <c r="G30" i="1"/>
  <c r="C24" i="4"/>
  <c r="C27" i="1" s="1"/>
  <c r="C22" i="4"/>
  <c r="C23" i="4"/>
  <c r="E20" i="4"/>
  <c r="I20" i="4" s="1"/>
  <c r="E19" i="4"/>
  <c r="I19" i="4" s="1"/>
  <c r="E18" i="4"/>
  <c r="I18" i="4" s="1"/>
  <c r="E17" i="4"/>
  <c r="I17" i="4" s="1"/>
  <c r="C16" i="4"/>
  <c r="C18" i="4"/>
  <c r="C20" i="4"/>
  <c r="D35" i="4"/>
  <c r="C39" i="4"/>
  <c r="C52" i="4"/>
  <c r="C53" i="4"/>
  <c r="C54" i="4"/>
  <c r="C55" i="4"/>
  <c r="C56" i="4"/>
  <c r="C57" i="4"/>
  <c r="G63" i="4"/>
  <c r="I63" i="4" s="1"/>
  <c r="G64" i="4"/>
  <c r="D65" i="4"/>
  <c r="F58" i="4"/>
  <c r="I58" i="4" s="1"/>
  <c r="F59" i="4"/>
  <c r="I59" i="4" s="1"/>
  <c r="F60" i="4"/>
  <c r="I60" i="4" s="1"/>
  <c r="F61" i="4"/>
  <c r="I61" i="4" s="1"/>
  <c r="F62" i="4"/>
  <c r="D63" i="4"/>
  <c r="C65" i="4"/>
  <c r="C66" i="4"/>
  <c r="D53" i="4"/>
  <c r="D54" i="4"/>
  <c r="D55" i="4"/>
  <c r="D56" i="4"/>
  <c r="C58" i="4"/>
  <c r="C59" i="4"/>
  <c r="C60" i="4"/>
  <c r="C61" i="4"/>
  <c r="C62" i="4"/>
  <c r="H64" i="4"/>
  <c r="H65" i="4"/>
  <c r="I65" i="4" s="1"/>
  <c r="D61" i="4"/>
  <c r="D62" i="4"/>
  <c r="C63" i="4"/>
  <c r="F57" i="4" l="1"/>
  <c r="E21" i="4"/>
  <c r="F22" i="4"/>
  <c r="G23" i="4"/>
  <c r="E16" i="4"/>
  <c r="I16" i="4" s="1"/>
  <c r="H23" i="4"/>
  <c r="D23" i="4"/>
  <c r="G22" i="4"/>
  <c r="D16" i="4"/>
  <c r="D57" i="4"/>
  <c r="D64" i="4"/>
  <c r="D66" i="4"/>
  <c r="G62" i="4"/>
  <c r="I62" i="4" s="1"/>
  <c r="E57" i="4"/>
  <c r="I57" i="4" s="1"/>
  <c r="H66" i="4"/>
  <c r="I66" i="4" s="1"/>
  <c r="D52" i="4"/>
  <c r="E52" i="4"/>
  <c r="I52" i="4" s="1"/>
  <c r="L12" i="3"/>
  <c r="D22" i="4"/>
  <c r="H24" i="4"/>
  <c r="I24" i="4" s="1"/>
  <c r="F21" i="4"/>
  <c r="D24" i="4"/>
  <c r="D41" i="4"/>
  <c r="F36" i="4"/>
  <c r="D36" i="4"/>
  <c r="D31" i="4"/>
  <c r="E31" i="4"/>
  <c r="I31" i="4" s="1"/>
  <c r="H43" i="4"/>
  <c r="G43" i="4"/>
  <c r="H45" i="4"/>
  <c r="I45" i="4" s="1"/>
  <c r="D45" i="4"/>
  <c r="G41" i="4"/>
  <c r="E36" i="4"/>
  <c r="D43" i="4"/>
  <c r="F41" i="4"/>
  <c r="K8" i="4"/>
  <c r="L15" i="3" s="1"/>
  <c r="K5" i="4"/>
  <c r="I64" i="4"/>
  <c r="K4" i="4"/>
  <c r="K7" i="4"/>
  <c r="I21" i="4" l="1"/>
  <c r="I22" i="4"/>
  <c r="I23" i="4"/>
  <c r="K6" i="4"/>
  <c r="I9" i="3" s="1"/>
  <c r="I36" i="4"/>
  <c r="I43" i="4"/>
  <c r="I11" i="3"/>
  <c r="I41" i="4"/>
  <c r="I10" i="3"/>
  <c r="L14" i="3"/>
  <c r="L13" i="3" l="1"/>
  <c r="I19" i="3"/>
  <c r="I23" i="3" s="1"/>
  <c r="K20" i="3" l="1"/>
  <c r="K24" i="3" s="1"/>
</calcChain>
</file>

<file path=xl/sharedStrings.xml><?xml version="1.0" encoding="utf-8"?>
<sst xmlns="http://schemas.openxmlformats.org/spreadsheetml/2006/main" count="411" uniqueCount="402">
  <si>
    <t>FORMULAIRE - BIC - Zones franches urbaines - territoires entrepreneurs (ZFU -TE) - Modèle de fiche de calcul principale à joindre à la déclaration afférente au résultat de la période d’imposition (CGI, art. 44 octies A)</t>
  </si>
  <si>
    <t>Dossier de :</t>
  </si>
  <si>
    <t>SIRET :</t>
  </si>
  <si>
    <t>Adhérent n° :</t>
  </si>
  <si>
    <t>Implantation :</t>
  </si>
  <si>
    <t>Adresse :</t>
  </si>
  <si>
    <t>CP - Ville :</t>
  </si>
  <si>
    <t>-</t>
  </si>
  <si>
    <t xml:space="preserve">Date d'implantation ou de création : </t>
  </si>
  <si>
    <t>Exercice :</t>
  </si>
  <si>
    <t xml:space="preserve">Nombre de salarié : </t>
  </si>
  <si>
    <t>Montant hors taxes du chiffre d'affaires ou des recettes réalisé en zone :</t>
  </si>
  <si>
    <t>Montant total hors taxes du chiffre d'affaires ou des recettes :</t>
  </si>
  <si>
    <t>Bénéfice et plus-value nette à
long terme après imputation des
déficits et des produits imposables</t>
  </si>
  <si>
    <t>Taux normal</t>
  </si>
  <si>
    <t>Taux réduit</t>
  </si>
  <si>
    <t>Bénéfice après imputation des déficits antérieurs encore reportables</t>
  </si>
  <si>
    <t>RA</t>
  </si>
  <si>
    <t>Plus-value nette à long terme après imputation des déficits ou de la moins-value nette à long terme reportables</t>
  </si>
  <si>
    <t>SA</t>
  </si>
  <si>
    <t xml:space="preserve">produits des actions </t>
  </si>
  <si>
    <t>RB</t>
  </si>
  <si>
    <t>RC</t>
  </si>
  <si>
    <t>SC</t>
  </si>
  <si>
    <t>Produits bruts taxables à déduire</t>
  </si>
  <si>
    <t xml:space="preserve">résultat des cessions de titres du portefeuille </t>
  </si>
  <si>
    <t>RD</t>
  </si>
  <si>
    <t>SD</t>
  </si>
  <si>
    <t xml:space="preserve">Subventions, libéralités et abandons de créances </t>
  </si>
  <si>
    <t>RE</t>
  </si>
  <si>
    <t>excédent financier</t>
  </si>
  <si>
    <t>RF</t>
  </si>
  <si>
    <t xml:space="preserve">redevances de la propriété industrielle et commerciale qui n’ont pas leur origine dans n’activité exercée en ZFU-TE
</t>
  </si>
  <si>
    <t>RG</t>
  </si>
  <si>
    <t>SG</t>
  </si>
  <si>
    <t>Totaux (lignes RB à RG et SC à SG)</t>
  </si>
  <si>
    <t>RH</t>
  </si>
  <si>
    <t>SH</t>
  </si>
  <si>
    <t xml:space="preserve">Bénéfice après déduction des produits imposables (RA - RH)
</t>
  </si>
  <si>
    <t>RI</t>
  </si>
  <si>
    <t>Plus-value nette à long terme après déduction des produits imposables (SA - SH)</t>
  </si>
  <si>
    <t>SI</t>
  </si>
  <si>
    <t>A</t>
  </si>
  <si>
    <t>B</t>
  </si>
  <si>
    <t>N</t>
  </si>
  <si>
    <t>Bénéfice et plus-value nette à long
terme susceptibles d'être exonérés</t>
  </si>
  <si>
    <t>Bénéfice après déduction des produits imposables</t>
  </si>
  <si>
    <t>Plus-value nette à long terme après déduction des produits
imposables</t>
  </si>
  <si>
    <t>Y</t>
  </si>
  <si>
    <t>Bénéfice susceptible de faire l'objet d'un abattement :</t>
  </si>
  <si>
    <t>Y1</t>
  </si>
  <si>
    <t>Y2</t>
  </si>
  <si>
    <t>Y3</t>
  </si>
  <si>
    <t>Z</t>
  </si>
  <si>
    <t>Z1</t>
  </si>
  <si>
    <t>Z2</t>
  </si>
  <si>
    <t>Z3</t>
  </si>
  <si>
    <t>Plafonnement du bénéfice et de la plusvalue
nette à long terme exonérés</t>
  </si>
  <si>
    <t>XC</t>
  </si>
  <si>
    <t>XD</t>
  </si>
  <si>
    <t>Bénéfice et plus-value nette à long terme taxables</t>
  </si>
  <si>
    <t>Bénéfice imposable (RA-XC)</t>
  </si>
  <si>
    <t>XE</t>
  </si>
  <si>
    <t>Plus-value nette à long terme imposable (SA-XD)</t>
  </si>
  <si>
    <t>XF</t>
  </si>
  <si>
    <t>Plus-value nette à long terme susceptible d’être exonérée (SI × N)</t>
  </si>
  <si>
    <t>mois</t>
  </si>
  <si>
    <t>Jour</t>
  </si>
  <si>
    <t>ANNEE</t>
  </si>
  <si>
    <t>Avant le 01/01/06</t>
  </si>
  <si>
    <t>Entreprises créées ou implantées à compter du 01/01/2015</t>
  </si>
  <si>
    <t>Entreprises créées ou implantées du 01/01/2006 au 31/12/14</t>
  </si>
  <si>
    <t>Entreprises créées ou implantées avant le 01/01/2006 et ayant moins de 5 salariés</t>
  </si>
  <si>
    <t>Total nombre de jour</t>
  </si>
  <si>
    <t>5 000 € par salarié</t>
  </si>
  <si>
    <t>Date d'entrée en ZFU :</t>
  </si>
  <si>
    <t>Du 01/01/06 au 31/12/14</t>
  </si>
  <si>
    <t>A compter du 01/01/15</t>
  </si>
  <si>
    <t>Pourcentage d'exonération :</t>
  </si>
  <si>
    <t>Nombre de jour - Fin</t>
  </si>
  <si>
    <t>Nombre de jour - Début</t>
  </si>
  <si>
    <t xml:space="preserve">DATE </t>
  </si>
  <si>
    <t>Total</t>
  </si>
  <si>
    <t>Bénéfice susceptible d’être exonéré               (RI × N)</t>
  </si>
  <si>
    <t xml:space="preserve">SOURCE BOFIP : </t>
  </si>
  <si>
    <t>BOI-BIC-CHAMP-80-10-20</t>
  </si>
  <si>
    <t xml:space="preserve">et </t>
  </si>
  <si>
    <t>BOI-BIC-CHAMP-80-10-30</t>
  </si>
  <si>
    <t>Code_com</t>
  </si>
  <si>
    <t>Nom_com</t>
  </si>
  <si>
    <t>02691</t>
  </si>
  <si>
    <t>Saint-Quentin</t>
  </si>
  <si>
    <t>02722</t>
  </si>
  <si>
    <t>Soissons</t>
  </si>
  <si>
    <t>06088</t>
  </si>
  <si>
    <t>Nice</t>
  </si>
  <si>
    <t>06114</t>
  </si>
  <si>
    <t>Saint-André-de-la-Roche</t>
  </si>
  <si>
    <t>08105</t>
  </si>
  <si>
    <t>Charleville-Mézières</t>
  </si>
  <si>
    <t>10081</t>
  </si>
  <si>
    <t>La Chapelle-Saint-Luc</t>
  </si>
  <si>
    <t>10265</t>
  </si>
  <si>
    <t>Les Noës-près-Troyes</t>
  </si>
  <si>
    <t>10362</t>
  </si>
  <si>
    <t>Sainte-Savine</t>
  </si>
  <si>
    <t>10387</t>
  </si>
  <si>
    <t>Troyes</t>
  </si>
  <si>
    <t>13055</t>
  </si>
  <si>
    <t>Marseille</t>
  </si>
  <si>
    <t>14118</t>
  </si>
  <si>
    <t>Caen</t>
  </si>
  <si>
    <t>14327</t>
  </si>
  <si>
    <t>Hérouville-Saint-Clair</t>
  </si>
  <si>
    <t>17300</t>
  </si>
  <si>
    <t>La Rochelle</t>
  </si>
  <si>
    <t>18033</t>
  </si>
  <si>
    <t>Bourges</t>
  </si>
  <si>
    <t>21166</t>
  </si>
  <si>
    <t>Chenôve</t>
  </si>
  <si>
    <t>25056</t>
  </si>
  <si>
    <t>Besançon</t>
  </si>
  <si>
    <t>25388</t>
  </si>
  <si>
    <t>Montbéliard</t>
  </si>
  <si>
    <t>26362</t>
  </si>
  <si>
    <t>Valence</t>
  </si>
  <si>
    <t>27229</t>
  </si>
  <si>
    <t>Évreux</t>
  </si>
  <si>
    <t>27306</t>
  </si>
  <si>
    <t>Guichainville</t>
  </si>
  <si>
    <t>27684</t>
  </si>
  <si>
    <t>Le Vieil-Évreux</t>
  </si>
  <si>
    <t>28134</t>
  </si>
  <si>
    <t>Dreux</t>
  </si>
  <si>
    <t>28332</t>
  </si>
  <si>
    <t>Sainte-Gemme-Moronval</t>
  </si>
  <si>
    <t>30189</t>
  </si>
  <si>
    <t>Nîmes</t>
  </si>
  <si>
    <t>31555</t>
  </si>
  <si>
    <t>Toulouse</t>
  </si>
  <si>
    <t>33063</t>
  </si>
  <si>
    <t>Bordeaux</t>
  </si>
  <si>
    <t>33119</t>
  </si>
  <si>
    <t>Cenon</t>
  </si>
  <si>
    <t>33167</t>
  </si>
  <si>
    <t>Floirac</t>
  </si>
  <si>
    <t>33249</t>
  </si>
  <si>
    <t>Lormont</t>
  </si>
  <si>
    <t>34032</t>
  </si>
  <si>
    <t>Béziers</t>
  </si>
  <si>
    <t>34172</t>
  </si>
  <si>
    <t>Montpellier</t>
  </si>
  <si>
    <t>38185</t>
  </si>
  <si>
    <t>Grenoble</t>
  </si>
  <si>
    <t>41018</t>
  </si>
  <si>
    <t>Blois</t>
  </si>
  <si>
    <t>42218</t>
  </si>
  <si>
    <t>Saint-Étienne</t>
  </si>
  <si>
    <t>44109</t>
  </si>
  <si>
    <t>Nantes</t>
  </si>
  <si>
    <t>44162</t>
  </si>
  <si>
    <t>Saint-Herblain</t>
  </si>
  <si>
    <t>44184</t>
  </si>
  <si>
    <t>Saint-Nazaire</t>
  </si>
  <si>
    <t>45234</t>
  </si>
  <si>
    <t>Orléans</t>
  </si>
  <si>
    <t>49007</t>
  </si>
  <si>
    <t>Angers</t>
  </si>
  <si>
    <t>49020</t>
  </si>
  <si>
    <t>Beaucouzé</t>
  </si>
  <si>
    <t>50129</t>
  </si>
  <si>
    <t>Cherbourg-Octeville</t>
  </si>
  <si>
    <t>51454</t>
  </si>
  <si>
    <t>Reims</t>
  </si>
  <si>
    <t>52448</t>
  </si>
  <si>
    <t>Saint-Dizier</t>
  </si>
  <si>
    <t>54304</t>
  </si>
  <si>
    <t>Laxou</t>
  </si>
  <si>
    <t>54357</t>
  </si>
  <si>
    <t>Maxéville</t>
  </si>
  <si>
    <t>54395</t>
  </si>
  <si>
    <t>Nancy</t>
  </si>
  <si>
    <t>54547</t>
  </si>
  <si>
    <t>Vandoeuvre-lès-Nancy</t>
  </si>
  <si>
    <t>57058</t>
  </si>
  <si>
    <t>Behren-lès-Forbach</t>
  </si>
  <si>
    <t>57463</t>
  </si>
  <si>
    <t>Metz</t>
  </si>
  <si>
    <t>57751</t>
  </si>
  <si>
    <t>Woippy</t>
  </si>
  <si>
    <t>59014</t>
  </si>
  <si>
    <t>Anzin</t>
  </si>
  <si>
    <t>59028</t>
  </si>
  <si>
    <t>Auby</t>
  </si>
  <si>
    <t>59079</t>
  </si>
  <si>
    <t>Beuvrages</t>
  </si>
  <si>
    <t>59112</t>
  </si>
  <si>
    <t>Bruay-sur-l'Escaut</t>
  </si>
  <si>
    <t>59163</t>
  </si>
  <si>
    <t>Croix</t>
  </si>
  <si>
    <t>59172</t>
  </si>
  <si>
    <t>Denain</t>
  </si>
  <si>
    <t>59178</t>
  </si>
  <si>
    <t>Douai</t>
  </si>
  <si>
    <t>59179</t>
  </si>
  <si>
    <t>Douchy-les-Mines</t>
  </si>
  <si>
    <t>59234</t>
  </si>
  <si>
    <t>Flers-en-Escrebieux</t>
  </si>
  <si>
    <t>59299</t>
  </si>
  <si>
    <t>Hem</t>
  </si>
  <si>
    <t>59350</t>
  </si>
  <si>
    <t>Lille</t>
  </si>
  <si>
    <t>59360</t>
  </si>
  <si>
    <t>Loos</t>
  </si>
  <si>
    <t>59365</t>
  </si>
  <si>
    <t>Louvroil</t>
  </si>
  <si>
    <t>59392</t>
  </si>
  <si>
    <t>Maubeuge</t>
  </si>
  <si>
    <t>59414</t>
  </si>
  <si>
    <t>Montigny-en-Ostrevent</t>
  </si>
  <si>
    <t>59456</t>
  </si>
  <si>
    <t>Pecquencourt</t>
  </si>
  <si>
    <t>59491</t>
  </si>
  <si>
    <t>Raismes</t>
  </si>
  <si>
    <t>59509</t>
  </si>
  <si>
    <t>Roost-Warendin</t>
  </si>
  <si>
    <t>59512</t>
  </si>
  <si>
    <t>Roubaix</t>
  </si>
  <si>
    <t>59540</t>
  </si>
  <si>
    <t>Saint-Pol-sur-Mer</t>
  </si>
  <si>
    <t>59569</t>
  </si>
  <si>
    <t>Sin-le-Noble</t>
  </si>
  <si>
    <t>59599</t>
  </si>
  <si>
    <t>Tourcoing</t>
  </si>
  <si>
    <t>59606</t>
  </si>
  <si>
    <t>Valenciennes</t>
  </si>
  <si>
    <t>59654</t>
  </si>
  <si>
    <t>Waziers</t>
  </si>
  <si>
    <t>60057</t>
  </si>
  <si>
    <t>Beauvais</t>
  </si>
  <si>
    <t>60175</t>
  </si>
  <si>
    <t>Creil</t>
  </si>
  <si>
    <t>60414</t>
  </si>
  <si>
    <t>Montataire</t>
  </si>
  <si>
    <t>61001</t>
  </si>
  <si>
    <t>Alençon</t>
  </si>
  <si>
    <t>62193</t>
  </si>
  <si>
    <t>Calais</t>
  </si>
  <si>
    <t>62250</t>
  </si>
  <si>
    <t>Courrières</t>
  </si>
  <si>
    <t>62274</t>
  </si>
  <si>
    <t>Dourges</t>
  </si>
  <si>
    <t>62277</t>
  </si>
  <si>
    <t>Drocourt</t>
  </si>
  <si>
    <t>62427</t>
  </si>
  <si>
    <t>Hénin-Beaumont</t>
  </si>
  <si>
    <t>62587</t>
  </si>
  <si>
    <t>Montigny-en-Gohelle</t>
  </si>
  <si>
    <t>62724</t>
  </si>
  <si>
    <t>Rouvroy</t>
  </si>
  <si>
    <t>63063</t>
  </si>
  <si>
    <t>Cébazat</t>
  </si>
  <si>
    <t>63113</t>
  </si>
  <si>
    <t>Clermont-Ferrand</t>
  </si>
  <si>
    <t>66136</t>
  </si>
  <si>
    <t>Perpignan</t>
  </si>
  <si>
    <t>67482</t>
  </si>
  <si>
    <t>Strasbourg</t>
  </si>
  <si>
    <t>68224</t>
  </si>
  <si>
    <t>Mulhouse</t>
  </si>
  <si>
    <t>69123</t>
  </si>
  <si>
    <t>Lyon</t>
  </si>
  <si>
    <t>69256</t>
  </si>
  <si>
    <t>Vaulx-en-Velin</t>
  </si>
  <si>
    <t>69259</t>
  </si>
  <si>
    <t>Vénissieux</t>
  </si>
  <si>
    <t>69276</t>
  </si>
  <si>
    <t>Feyzin</t>
  </si>
  <si>
    <t>69286</t>
  </si>
  <si>
    <t>Rillieux-la-Pape</t>
  </si>
  <si>
    <t>72181</t>
  </si>
  <si>
    <t>Le Mans</t>
  </si>
  <si>
    <t>76108</t>
  </si>
  <si>
    <t>Bois-Guillaume-Bihorel</t>
  </si>
  <si>
    <t>76351</t>
  </si>
  <si>
    <t>Le Havre</t>
  </si>
  <si>
    <t>76540</t>
  </si>
  <si>
    <t>Rouen</t>
  </si>
  <si>
    <t>77284</t>
  </si>
  <si>
    <t>Meaux</t>
  </si>
  <si>
    <t>77288</t>
  </si>
  <si>
    <t>Melun</t>
  </si>
  <si>
    <t>77305</t>
  </si>
  <si>
    <t>Montereau-Fault-Yonne</t>
  </si>
  <si>
    <t>78361</t>
  </si>
  <si>
    <t>Mantes-la-Jolie</t>
  </si>
  <si>
    <t>78440</t>
  </si>
  <si>
    <t>Les Mureaux</t>
  </si>
  <si>
    <t>78586</t>
  </si>
  <si>
    <t>Sartrouville</t>
  </si>
  <si>
    <t>78621</t>
  </si>
  <si>
    <t>Trappes</t>
  </si>
  <si>
    <t>80021</t>
  </si>
  <si>
    <t>Amiens</t>
  </si>
  <si>
    <t>83126</t>
  </si>
  <si>
    <t>La Seyne-sur-Mer</t>
  </si>
  <si>
    <t>83137</t>
  </si>
  <si>
    <t>Toulon</t>
  </si>
  <si>
    <t>84007</t>
  </si>
  <si>
    <t>Avignon</t>
  </si>
  <si>
    <t>89387</t>
  </si>
  <si>
    <t>Sens</t>
  </si>
  <si>
    <t>90010</t>
  </si>
  <si>
    <t>Belfort</t>
  </si>
  <si>
    <t>91174</t>
  </si>
  <si>
    <t>Corbeil-Essonnes</t>
  </si>
  <si>
    <t>91215</t>
  </si>
  <si>
    <t>Épinay-sous-Sénart</t>
  </si>
  <si>
    <t>91228</t>
  </si>
  <si>
    <t>Évry</t>
  </si>
  <si>
    <t>91286</t>
  </si>
  <si>
    <t>Grigny</t>
  </si>
  <si>
    <t>91687</t>
  </si>
  <si>
    <t>Viry-Châtillon</t>
  </si>
  <si>
    <t>93005</t>
  </si>
  <si>
    <t>Aulnay-sous-Bois</t>
  </si>
  <si>
    <t>93007</t>
  </si>
  <si>
    <t>Le Blanc-Mesnil</t>
  </si>
  <si>
    <t>93008</t>
  </si>
  <si>
    <t>Bobigny</t>
  </si>
  <si>
    <t>93010</t>
  </si>
  <si>
    <t>Bondy</t>
  </si>
  <si>
    <t>93014</t>
  </si>
  <si>
    <t>Clichy-sous-Bois</t>
  </si>
  <si>
    <t>93027</t>
  </si>
  <si>
    <t>La Courneuve</t>
  </si>
  <si>
    <t>93030</t>
  </si>
  <si>
    <t>Dugny</t>
  </si>
  <si>
    <t>93031</t>
  </si>
  <si>
    <t>Épinay-sur-Seine</t>
  </si>
  <si>
    <t>93047</t>
  </si>
  <si>
    <t>Montfermeil</t>
  </si>
  <si>
    <t>93050</t>
  </si>
  <si>
    <t>Neuilly-sur-Marne</t>
  </si>
  <si>
    <t>93055</t>
  </si>
  <si>
    <t>Pantin</t>
  </si>
  <si>
    <t>93071</t>
  </si>
  <si>
    <t>Sevran</t>
  </si>
  <si>
    <t>93072</t>
  </si>
  <si>
    <t>Stains</t>
  </si>
  <si>
    <t>94017</t>
  </si>
  <si>
    <t>Champigny-sur-Marne</t>
  </si>
  <si>
    <t>94019</t>
  </si>
  <si>
    <t>Chennevières-sur-Marne</t>
  </si>
  <si>
    <t>94022</t>
  </si>
  <si>
    <t>Choisy-le-Roi</t>
  </si>
  <si>
    <t>94054</t>
  </si>
  <si>
    <t>Orly</t>
  </si>
  <si>
    <t>94081</t>
  </si>
  <si>
    <t>Vitry-sur-Seine</t>
  </si>
  <si>
    <t>95018</t>
  </si>
  <si>
    <t>Argenteuil</t>
  </si>
  <si>
    <t>95268</t>
  </si>
  <si>
    <t>Garges-lès-Gonesse</t>
  </si>
  <si>
    <t>95585</t>
  </si>
  <si>
    <t>Sarcelles</t>
  </si>
  <si>
    <t>95680</t>
  </si>
  <si>
    <t>Villiers-le-Bel</t>
  </si>
  <si>
    <t>97101</t>
  </si>
  <si>
    <t>Les Abymes</t>
  </si>
  <si>
    <t>97105</t>
  </si>
  <si>
    <t>Basse-Terre</t>
  </si>
  <si>
    <t>97120</t>
  </si>
  <si>
    <t>Pointe-à-Pitre</t>
  </si>
  <si>
    <t>97209</t>
  </si>
  <si>
    <t>Fort-de-France</t>
  </si>
  <si>
    <t>97302</t>
  </si>
  <si>
    <t>Cayenne</t>
  </si>
  <si>
    <t>97311</t>
  </si>
  <si>
    <t>Saint-Laurent-du-Maroni</t>
  </si>
  <si>
    <t>97409</t>
  </si>
  <si>
    <t>Saint-André</t>
  </si>
  <si>
    <t>97410</t>
  </si>
  <si>
    <t>Saint-Benoît</t>
  </si>
  <si>
    <t>97411</t>
  </si>
  <si>
    <t>Saint-Denis</t>
  </si>
  <si>
    <t>résultat des sociétés relevant du régime fiscal des sociétés de personnes (CGI, art. 8)</t>
  </si>
  <si>
    <t>• Part du chiffre d'affaires ou des recettes hors taxes réalisée en zone dans le montant total du chiffre d'affaires ou des recettes (A/B)</t>
  </si>
  <si>
    <t>• Montant total hors taxes du chiffre d'affaires ou des recettes</t>
  </si>
  <si>
    <t>• Montant hors taxes du chiffre d'affaires ou des recettes réalisé en zone :</t>
  </si>
  <si>
    <t>Prorata applicable au bénéfice du contribuable n'exerçant pas toute son activité en ZFU-TE</t>
  </si>
  <si>
    <t>Bénéfice exonéré (report de la case RI et/ou Y et/ou Z ou Y1 et/ou Y2 et/ou Y3 pour un montant maximum de          50 000 € ou 100 000 € ou 61 000 €)</t>
  </si>
  <si>
    <t>Plus-value nette à long terme exonérée : report de la case SI et/ou Z ou Z1 et/ou Z2 et/ou Z3 dans la limite de (50 000 € ou 100 000 € ou 61 000 € - XC)
Z1 et/ou Z2 et/ou Z3 dans la limite de (50 000 € ou 100 000 €(1) - XC)</t>
  </si>
  <si>
    <t>au format jj/mm/aaaa</t>
  </si>
  <si>
    <t>Rappel :</t>
  </si>
  <si>
    <t>- Remplaçants ou collaborateurs : Le lieu d'implantation du titulaire ou du remplacé détermine l'application du régime d'exonération pour le collaborateur ou le remplaçant.
Il convient donc d'indiquer la date d'implantation ou de création du titulaire.</t>
  </si>
  <si>
    <t>Veuillez trouver dans les onglets suivants une feuille de calcul pour de l'exonération ZFU, d'un contribuable exerçant son activité en zone franche urbaine</t>
  </si>
  <si>
    <t>- Les bénéfices provenant des activités professionnelles implantées dans une ZFU sont exonérés fiscalement mais ne sont pas déductibles socialement.</t>
  </si>
  <si>
    <t>Cet outil est réalisé par les équipes d’ARCOLIB – Il ne se veut qu’une aide pratique et ne saurait engager la responsabilité d’ARCOLIB</t>
  </si>
  <si>
    <t xml:space="preserve"> cliquer ici pour le vérifier</t>
  </si>
  <si>
    <t>Notice : Compléter uniquement les cases en Jaune du 1er et 2ème onglet</t>
  </si>
  <si>
    <t xml:space="preserve">          À cocher en cas d'exercice de l'activité en Zone Franche Urbaine (ZFU),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</si>
</sst>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b/>
      <sz val="11"/>
      <color theme="0"/>
      <name val="Calibri"/>
      <family val="2"/>
      <scheme val="minor"/>
    </font>
    <font>
      <sz val="11"/>
      <color rgb="FF0D4174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rgb="FF0D4174"/>
      <name val="Calibri"/>
      <family val="2"/>
      <scheme val="minor"/>
    </font>
    <font>
      <i/>
      <sz val="11"/>
      <color rgb="FF0D4174"/>
      <name val="Calibri"/>
      <family val="2"/>
      <scheme val="minor"/>
    </font>
    <font>
      <b/>
      <sz val="11"/>
      <color rgb="FF0D4174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D4174"/>
      <name val="Calibri"/>
      <family val="2"/>
    </font>
    <font>
      <b/>
      <u/>
      <sz val="11"/>
      <color rgb="FF0D4174"/>
      <name val="Calibri"/>
      <family val="2"/>
      <scheme val="minor"/>
    </font>
    <font>
      <b/>
      <i/>
      <sz val="11"/>
      <color rgb="FF0D4174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0D4174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AC230"/>
        <bgColor indexed="64"/>
      </patternFill>
    </fill>
    <fill>
      <patternFill patternType="solid">
        <fgColor rgb="FF91EFF1"/>
        <bgColor indexed="64"/>
      </patternFill>
    </fill>
    <fill>
      <patternFill patternType="solid">
        <fgColor rgb="FF0D4174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rgb="FF0D4174"/>
      </bottom>
      <diagonal/>
    </border>
    <border>
      <left/>
      <right/>
      <top style="thin">
        <color rgb="FF0D4174"/>
      </top>
      <bottom/>
      <diagonal/>
    </border>
    <border>
      <left/>
      <right style="thin">
        <color rgb="FF0D4174"/>
      </right>
      <top style="thin">
        <color rgb="FF0D4174"/>
      </top>
      <bottom/>
      <diagonal/>
    </border>
    <border>
      <left/>
      <right style="thin">
        <color rgb="FF0D4174"/>
      </right>
      <top/>
      <bottom/>
      <diagonal/>
    </border>
    <border>
      <left style="thin">
        <color rgb="FF0D4174"/>
      </left>
      <right/>
      <top style="thin">
        <color rgb="FF0D4174"/>
      </top>
      <bottom/>
      <diagonal/>
    </border>
    <border>
      <left style="thin">
        <color rgb="FF0D4174"/>
      </left>
      <right/>
      <top/>
      <bottom style="thin">
        <color rgb="FF0D4174"/>
      </bottom>
      <diagonal/>
    </border>
    <border>
      <left/>
      <right style="thin">
        <color rgb="FF0D4174"/>
      </right>
      <top/>
      <bottom style="thin">
        <color rgb="FF0D4174"/>
      </bottom>
      <diagonal/>
    </border>
    <border>
      <left style="thin">
        <color rgb="FF0D4174"/>
      </left>
      <right/>
      <top style="thin">
        <color rgb="FF0D4174"/>
      </top>
      <bottom style="thin">
        <color rgb="FF0D4174"/>
      </bottom>
      <diagonal/>
    </border>
    <border>
      <left/>
      <right style="thin">
        <color rgb="FF0D4174"/>
      </right>
      <top style="thin">
        <color rgb="FF0D4174"/>
      </top>
      <bottom style="thin">
        <color rgb="FF0D4174"/>
      </bottom>
      <diagonal/>
    </border>
    <border>
      <left style="thin">
        <color indexed="64"/>
      </left>
      <right/>
      <top style="thin">
        <color rgb="FF0D4174"/>
      </top>
      <bottom style="thin">
        <color rgb="FF0D4174"/>
      </bottom>
      <diagonal/>
    </border>
    <border>
      <left/>
      <right/>
      <top style="thin">
        <color rgb="FF0D4174"/>
      </top>
      <bottom style="thin">
        <color rgb="FF0D4174"/>
      </bottom>
      <diagonal/>
    </border>
    <border>
      <left style="thin">
        <color rgb="FF0D4174"/>
      </left>
      <right style="thin">
        <color rgb="FF0D4174"/>
      </right>
      <top style="thin">
        <color rgb="FF0D4174"/>
      </top>
      <bottom/>
      <diagonal/>
    </border>
    <border>
      <left style="thin">
        <color rgb="FF0D4174"/>
      </left>
      <right/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/>
    <xf numFmtId="44" fontId="1" fillId="0" borderId="0" applyFont="0" applyFill="0" applyBorder="0" applyAlignment="0" applyProtection="0"/>
  </cellStyleXfs>
  <cellXfs count="188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3" borderId="1" xfId="0" applyFill="1" applyBorder="1"/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3" borderId="9" xfId="0" applyFill="1" applyBorder="1"/>
    <xf numFmtId="0" fontId="0" fillId="0" borderId="10" xfId="0" applyBorder="1" applyAlignment="1">
      <alignment wrapText="1"/>
    </xf>
    <xf numFmtId="0" fontId="0" fillId="0" borderId="2" xfId="0" applyFont="1" applyFill="1" applyBorder="1" applyAlignment="1"/>
    <xf numFmtId="0" fontId="0" fillId="0" borderId="13" xfId="0" applyFont="1" applyFill="1" applyBorder="1" applyAlignment="1"/>
    <xf numFmtId="0" fontId="0" fillId="0" borderId="0" xfId="0" applyFont="1" applyFill="1" applyBorder="1" applyAlignment="1"/>
    <xf numFmtId="0" fontId="0" fillId="0" borderId="3" xfId="0" applyFont="1" applyFill="1" applyBorder="1" applyAlignment="1"/>
    <xf numFmtId="0" fontId="0" fillId="0" borderId="7" xfId="0" applyFont="1" applyFill="1" applyBorder="1" applyAlignment="1"/>
    <xf numFmtId="0" fontId="0" fillId="0" borderId="5" xfId="0" applyFont="1" applyFill="1" applyBorder="1" applyAlignment="1"/>
    <xf numFmtId="0" fontId="0" fillId="0" borderId="14" xfId="0" applyFont="1" applyFill="1" applyBorder="1" applyAlignment="1"/>
    <xf numFmtId="0" fontId="0" fillId="0" borderId="0" xfId="0" applyFill="1" applyBorder="1"/>
    <xf numFmtId="0" fontId="0" fillId="0" borderId="8" xfId="0" applyFont="1" applyFill="1" applyBorder="1" applyAlignment="1"/>
    <xf numFmtId="0" fontId="0" fillId="0" borderId="4" xfId="0" applyFont="1" applyFill="1" applyBorder="1" applyAlignment="1"/>
    <xf numFmtId="0" fontId="0" fillId="0" borderId="6" xfId="0" applyFont="1" applyFill="1" applyBorder="1" applyAlignment="1"/>
    <xf numFmtId="0" fontId="0" fillId="0" borderId="15" xfId="0" applyFont="1" applyFill="1" applyBorder="1" applyAlignment="1"/>
    <xf numFmtId="0" fontId="0" fillId="0" borderId="11" xfId="0" applyBorder="1" applyAlignment="1">
      <alignment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" xfId="0" applyFont="1" applyFill="1" applyBorder="1"/>
    <xf numFmtId="0" fontId="0" fillId="0" borderId="12" xfId="0" applyFont="1" applyFill="1" applyBorder="1" applyAlignment="1"/>
    <xf numFmtId="0" fontId="0" fillId="0" borderId="2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9" fontId="0" fillId="0" borderId="0" xfId="1" applyFont="1" applyFill="1" applyBorder="1"/>
    <xf numFmtId="9" fontId="0" fillId="4" borderId="1" xfId="1" applyFont="1" applyFill="1" applyBorder="1"/>
    <xf numFmtId="9" fontId="0" fillId="0" borderId="1" xfId="0" applyNumberFormat="1" applyBorder="1"/>
    <xf numFmtId="0" fontId="0" fillId="4" borderId="1" xfId="0" applyFill="1" applyBorder="1"/>
    <xf numFmtId="9" fontId="0" fillId="0" borderId="0" xfId="1" applyFont="1"/>
    <xf numFmtId="9" fontId="0" fillId="0" borderId="1" xfId="1" applyFont="1" applyBorder="1"/>
    <xf numFmtId="9" fontId="2" fillId="3" borderId="1" xfId="1" applyFont="1" applyFill="1" applyBorder="1"/>
    <xf numFmtId="9" fontId="2" fillId="3" borderId="1" xfId="1" quotePrefix="1" applyFont="1" applyFill="1" applyBorder="1"/>
    <xf numFmtId="9" fontId="0" fillId="0" borderId="0" xfId="0" applyNumberFormat="1"/>
    <xf numFmtId="0" fontId="0" fillId="0" borderId="0" xfId="0" applyFill="1" applyBorder="1" applyAlignment="1">
      <alignment horizontal="center"/>
    </xf>
    <xf numFmtId="14" fontId="0" fillId="0" borderId="0" xfId="0" applyNumberFormat="1" applyFill="1" applyBorder="1"/>
    <xf numFmtId="0" fontId="2" fillId="3" borderId="1" xfId="0" applyFont="1" applyFill="1" applyBorder="1" applyAlignment="1">
      <alignment horizontal="center" vertical="center"/>
    </xf>
    <xf numFmtId="0" fontId="0" fillId="3" borderId="1" xfId="0" applyNumberFormat="1" applyFill="1" applyBorder="1" applyAlignment="1">
      <alignment horizontal="center"/>
    </xf>
    <xf numFmtId="9" fontId="0" fillId="4" borderId="1" xfId="1" applyFont="1" applyFill="1" applyBorder="1" applyAlignment="1">
      <alignment horizontal="center"/>
    </xf>
    <xf numFmtId="9" fontId="0" fillId="3" borderId="1" xfId="1" applyFont="1" applyFill="1" applyBorder="1" applyAlignment="1">
      <alignment horizontal="center"/>
    </xf>
    <xf numFmtId="9" fontId="0" fillId="3" borderId="11" xfId="1" applyFont="1" applyFill="1" applyBorder="1" applyAlignment="1">
      <alignment horizontal="center"/>
    </xf>
    <xf numFmtId="9" fontId="0" fillId="4" borderId="1" xfId="0" applyNumberFormat="1" applyFill="1" applyBorder="1" applyAlignment="1">
      <alignment horizontal="center"/>
    </xf>
    <xf numFmtId="9" fontId="0" fillId="4" borderId="1" xfId="1" applyNumberFormat="1" applyFont="1" applyFill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4" borderId="1" xfId="0" applyFill="1" applyBorder="1" applyAlignment="1">
      <alignment horizontal="center"/>
    </xf>
    <xf numFmtId="9" fontId="0" fillId="0" borderId="0" xfId="1" applyFont="1" applyAlignment="1">
      <alignment horizontal="center"/>
    </xf>
    <xf numFmtId="49" fontId="4" fillId="2" borderId="0" xfId="0" applyNumberFormat="1" applyFont="1" applyFill="1" applyBorder="1" applyAlignment="1">
      <alignment horizontal="left" vertical="center"/>
    </xf>
    <xf numFmtId="49" fontId="5" fillId="0" borderId="1" xfId="3" applyNumberFormat="1" applyFont="1" applyFill="1" applyBorder="1" applyAlignment="1">
      <alignment wrapText="1"/>
    </xf>
    <xf numFmtId="0" fontId="7" fillId="0" borderId="0" xfId="0" applyFont="1"/>
    <xf numFmtId="0" fontId="7" fillId="0" borderId="0" xfId="0" applyFont="1" applyBorder="1"/>
    <xf numFmtId="0" fontId="7" fillId="0" borderId="0" xfId="0" quotePrefix="1" applyFont="1"/>
    <xf numFmtId="0" fontId="9" fillId="0" borderId="0" xfId="0" applyFont="1" applyAlignment="1">
      <alignment vertical="top" wrapText="1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 wrapText="1"/>
    </xf>
    <xf numFmtId="0" fontId="0" fillId="0" borderId="0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164" fontId="0" fillId="5" borderId="1" xfId="4" applyNumberFormat="1" applyFont="1" applyFill="1" applyBorder="1" applyAlignment="1" applyProtection="1">
      <alignment horizontal="right" vertical="center"/>
      <protection locked="0"/>
    </xf>
    <xf numFmtId="164" fontId="0" fillId="6" borderId="1" xfId="4" applyNumberFormat="1" applyFont="1" applyFill="1" applyBorder="1" applyAlignment="1">
      <alignment horizontal="right" vertical="center"/>
    </xf>
    <xf numFmtId="164" fontId="0" fillId="5" borderId="9" xfId="4" applyNumberFormat="1" applyFont="1" applyFill="1" applyBorder="1" applyAlignment="1" applyProtection="1">
      <alignment horizontal="right" vertical="center"/>
      <protection locked="0"/>
    </xf>
    <xf numFmtId="10" fontId="0" fillId="6" borderId="1" xfId="1" applyNumberFormat="1" applyFont="1" applyFill="1" applyBorder="1" applyAlignment="1">
      <alignment horizontal="right" vertical="center"/>
    </xf>
    <xf numFmtId="164" fontId="0" fillId="6" borderId="1" xfId="4" applyNumberFormat="1" applyFont="1" applyFill="1" applyBorder="1" applyAlignment="1">
      <alignment vertical="center"/>
    </xf>
    <xf numFmtId="164" fontId="0" fillId="6" borderId="1" xfId="4" applyNumberFormat="1" applyFont="1" applyFill="1" applyBorder="1" applyAlignment="1">
      <alignment horizontal="right"/>
    </xf>
    <xf numFmtId="164" fontId="0" fillId="6" borderId="1" xfId="4" quotePrefix="1" applyNumberFormat="1" applyFont="1" applyFill="1" applyBorder="1" applyAlignment="1">
      <alignment horizontal="left" vertical="center"/>
    </xf>
    <xf numFmtId="164" fontId="0" fillId="6" borderId="1" xfId="4" applyNumberFormat="1" applyFont="1" applyFill="1" applyBorder="1" applyAlignment="1">
      <alignment horizontal="left" vertical="center"/>
    </xf>
    <xf numFmtId="0" fontId="7" fillId="0" borderId="0" xfId="0" applyFont="1" applyAlignment="1">
      <alignment horizontal="left"/>
    </xf>
    <xf numFmtId="9" fontId="0" fillId="0" borderId="1" xfId="1" applyNumberFormat="1" applyFont="1" applyBorder="1" applyAlignment="1">
      <alignment horizontal="left"/>
    </xf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0" fillId="0" borderId="19" xfId="0" applyBorder="1"/>
    <xf numFmtId="0" fontId="0" fillId="0" borderId="21" xfId="0" applyBorder="1"/>
    <xf numFmtId="0" fontId="0" fillId="0" borderId="16" xfId="0" applyBorder="1"/>
    <xf numFmtId="0" fontId="0" fillId="0" borderId="22" xfId="0" applyBorder="1"/>
    <xf numFmtId="0" fontId="7" fillId="0" borderId="19" xfId="0" applyFont="1" applyBorder="1"/>
    <xf numFmtId="0" fontId="7" fillId="0" borderId="26" xfId="0" applyFont="1" applyBorder="1"/>
    <xf numFmtId="0" fontId="11" fillId="0" borderId="0" xfId="0" applyFont="1"/>
    <xf numFmtId="14" fontId="0" fillId="0" borderId="0" xfId="0" applyNumberFormat="1"/>
    <xf numFmtId="0" fontId="11" fillId="0" borderId="0" xfId="0" applyFont="1" applyAlignment="1">
      <alignment horizontal="center"/>
    </xf>
    <xf numFmtId="0" fontId="15" fillId="0" borderId="0" xfId="0" applyFont="1" applyBorder="1" applyAlignment="1">
      <alignment horizontal="left"/>
    </xf>
    <xf numFmtId="0" fontId="11" fillId="0" borderId="19" xfId="0" applyFont="1" applyBorder="1"/>
    <xf numFmtId="0" fontId="11" fillId="5" borderId="17" xfId="0" applyFont="1" applyFill="1" applyBorder="1" applyAlignment="1" applyProtection="1">
      <alignment horizontal="center"/>
      <protection locked="0"/>
    </xf>
    <xf numFmtId="0" fontId="11" fillId="0" borderId="27" xfId="0" applyFont="1" applyBorder="1" applyAlignment="1">
      <alignment horizontal="center" vertical="center"/>
    </xf>
    <xf numFmtId="0" fontId="16" fillId="0" borderId="0" xfId="0" applyFont="1"/>
    <xf numFmtId="0" fontId="0" fillId="0" borderId="0" xfId="0" applyAlignment="1">
      <alignment horizontal="left"/>
    </xf>
    <xf numFmtId="0" fontId="10" fillId="0" borderId="28" xfId="0" applyFont="1" applyBorder="1"/>
    <xf numFmtId="0" fontId="10" fillId="0" borderId="0" xfId="0" quotePrefix="1" applyFont="1"/>
    <xf numFmtId="0" fontId="10" fillId="0" borderId="0" xfId="0" applyFont="1"/>
    <xf numFmtId="0" fontId="12" fillId="8" borderId="0" xfId="0" applyFont="1" applyFill="1" applyProtection="1">
      <protection locked="0"/>
    </xf>
    <xf numFmtId="0" fontId="11" fillId="0" borderId="0" xfId="0" applyFont="1" applyProtection="1"/>
    <xf numFmtId="0" fontId="11" fillId="0" borderId="0" xfId="0" applyFont="1" applyBorder="1" applyAlignment="1" applyProtection="1">
      <alignment horizontal="right"/>
    </xf>
    <xf numFmtId="49" fontId="7" fillId="0" borderId="0" xfId="0" applyNumberFormat="1" applyFont="1" applyFill="1" applyBorder="1" applyAlignment="1" applyProtection="1">
      <alignment horizontal="left" vertical="top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left"/>
    </xf>
    <xf numFmtId="0" fontId="16" fillId="0" borderId="0" xfId="0" applyFont="1" applyProtection="1"/>
    <xf numFmtId="0" fontId="7" fillId="0" borderId="0" xfId="0" applyFont="1" applyProtection="1"/>
    <xf numFmtId="0" fontId="13" fillId="0" borderId="0" xfId="0" applyFont="1" applyProtection="1"/>
    <xf numFmtId="0" fontId="7" fillId="0" borderId="0" xfId="0" applyFont="1" applyBorder="1" applyProtection="1"/>
    <xf numFmtId="0" fontId="7" fillId="0" borderId="16" xfId="0" applyFont="1" applyBorder="1" applyProtection="1"/>
    <xf numFmtId="0" fontId="8" fillId="0" borderId="0" xfId="0" applyFont="1" applyFill="1" applyBorder="1" applyAlignment="1">
      <alignment vertical="center"/>
    </xf>
    <xf numFmtId="0" fontId="17" fillId="0" borderId="0" xfId="0" applyFont="1" applyFill="1" applyBorder="1" applyAlignment="1"/>
    <xf numFmtId="0" fontId="8" fillId="7" borderId="0" xfId="0" applyFont="1" applyFill="1" applyBorder="1" applyAlignment="1">
      <alignment vertical="center"/>
    </xf>
    <xf numFmtId="0" fontId="11" fillId="0" borderId="0" xfId="0" applyFont="1" applyAlignment="1">
      <alignment horizontal="center"/>
    </xf>
    <xf numFmtId="0" fontId="8" fillId="7" borderId="0" xfId="0" applyFont="1" applyFill="1" applyAlignment="1">
      <alignment horizontal="center" vertical="center" wrapText="1"/>
    </xf>
    <xf numFmtId="0" fontId="11" fillId="5" borderId="25" xfId="0" applyFont="1" applyFill="1" applyBorder="1" applyAlignment="1" applyProtection="1">
      <alignment horizontal="left"/>
      <protection locked="0"/>
    </xf>
    <xf numFmtId="0" fontId="11" fillId="5" borderId="26" xfId="0" applyFont="1" applyFill="1" applyBorder="1" applyAlignment="1" applyProtection="1">
      <alignment horizontal="left"/>
      <protection locked="0"/>
    </xf>
    <xf numFmtId="0" fontId="11" fillId="5" borderId="24" xfId="0" applyFont="1" applyFill="1" applyBorder="1" applyAlignment="1" applyProtection="1">
      <alignment horizontal="left"/>
      <protection locked="0"/>
    </xf>
    <xf numFmtId="0" fontId="11" fillId="5" borderId="21" xfId="0" applyFont="1" applyFill="1" applyBorder="1" applyAlignment="1" applyProtection="1">
      <alignment horizontal="left"/>
      <protection locked="0"/>
    </xf>
    <xf numFmtId="0" fontId="11" fillId="5" borderId="22" xfId="0" applyFont="1" applyFill="1" applyBorder="1" applyAlignment="1" applyProtection="1">
      <alignment horizontal="left"/>
      <protection locked="0"/>
    </xf>
    <xf numFmtId="0" fontId="11" fillId="0" borderId="0" xfId="0" applyFont="1" applyAlignment="1">
      <alignment horizontal="right"/>
    </xf>
    <xf numFmtId="0" fontId="11" fillId="0" borderId="20" xfId="0" applyFont="1" applyBorder="1" applyAlignment="1">
      <alignment horizontal="right"/>
    </xf>
    <xf numFmtId="0" fontId="11" fillId="0" borderId="18" xfId="0" applyFont="1" applyBorder="1" applyAlignment="1">
      <alignment horizontal="right"/>
    </xf>
    <xf numFmtId="0" fontId="6" fillId="7" borderId="0" xfId="0" applyFont="1" applyFill="1" applyAlignment="1">
      <alignment horizontal="center" wrapText="1"/>
    </xf>
    <xf numFmtId="0" fontId="11" fillId="0" borderId="0" xfId="0" applyFont="1" applyAlignment="1">
      <alignment horizontal="left"/>
    </xf>
    <xf numFmtId="0" fontId="14" fillId="0" borderId="0" xfId="2" applyFont="1" applyAlignment="1" applyProtection="1">
      <alignment horizontal="right"/>
      <protection locked="0"/>
    </xf>
    <xf numFmtId="0" fontId="14" fillId="0" borderId="0" xfId="2" applyFont="1" applyAlignment="1" applyProtection="1">
      <alignment horizontal="left"/>
      <protection locked="0"/>
    </xf>
    <xf numFmtId="0" fontId="6" fillId="7" borderId="0" xfId="0" applyFont="1" applyFill="1" applyAlignment="1">
      <alignment horizontal="center"/>
    </xf>
    <xf numFmtId="1" fontId="11" fillId="5" borderId="23" xfId="0" applyNumberFormat="1" applyFont="1" applyFill="1" applyBorder="1" applyAlignment="1" applyProtection="1">
      <alignment horizontal="left"/>
      <protection locked="0"/>
    </xf>
    <xf numFmtId="1" fontId="11" fillId="5" borderId="26" xfId="0" applyNumberFormat="1" applyFont="1" applyFill="1" applyBorder="1" applyAlignment="1" applyProtection="1">
      <alignment horizontal="left"/>
      <protection locked="0"/>
    </xf>
    <xf numFmtId="0" fontId="10" fillId="0" borderId="0" xfId="0" applyFont="1" applyAlignment="1">
      <alignment horizontal="left" vertical="top" wrapText="1"/>
    </xf>
    <xf numFmtId="0" fontId="7" fillId="8" borderId="0" xfId="0" quotePrefix="1" applyFont="1" applyFill="1" applyAlignment="1">
      <alignment horizontal="left" vertical="top" wrapText="1"/>
    </xf>
    <xf numFmtId="0" fontId="7" fillId="8" borderId="0" xfId="0" applyFont="1" applyFill="1" applyAlignment="1">
      <alignment horizontal="left" vertical="top" wrapText="1"/>
    </xf>
    <xf numFmtId="0" fontId="7" fillId="8" borderId="19" xfId="0" applyFont="1" applyFill="1" applyBorder="1" applyAlignment="1">
      <alignment horizontal="left" vertical="top" wrapText="1"/>
    </xf>
    <xf numFmtId="0" fontId="7" fillId="0" borderId="0" xfId="0" quotePrefix="1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7" fillId="0" borderId="19" xfId="0" applyFont="1" applyBorder="1" applyAlignment="1">
      <alignment horizontal="left" wrapText="1"/>
    </xf>
    <xf numFmtId="0" fontId="11" fillId="0" borderId="0" xfId="0" applyFont="1" applyBorder="1" applyAlignment="1">
      <alignment horizontal="left"/>
    </xf>
    <xf numFmtId="0" fontId="11" fillId="5" borderId="16" xfId="0" applyFont="1" applyFill="1" applyBorder="1" applyAlignment="1" applyProtection="1">
      <alignment horizontal="left"/>
      <protection locked="0"/>
    </xf>
    <xf numFmtId="49" fontId="11" fillId="5" borderId="23" xfId="0" applyNumberFormat="1" applyFont="1" applyFill="1" applyBorder="1" applyAlignment="1" applyProtection="1">
      <alignment horizontal="left" vertical="top"/>
      <protection locked="0"/>
    </xf>
    <xf numFmtId="49" fontId="11" fillId="5" borderId="26" xfId="0" applyNumberFormat="1" applyFont="1" applyFill="1" applyBorder="1" applyAlignment="1" applyProtection="1">
      <alignment horizontal="left" vertical="top"/>
      <protection locked="0"/>
    </xf>
    <xf numFmtId="14" fontId="11" fillId="5" borderId="26" xfId="0" applyNumberFormat="1" applyFont="1" applyFill="1" applyBorder="1" applyAlignment="1" applyProtection="1">
      <alignment horizontal="center"/>
      <protection locked="0"/>
    </xf>
    <xf numFmtId="0" fontId="11" fillId="5" borderId="24" xfId="0" applyFont="1" applyFill="1" applyBorder="1" applyAlignment="1" applyProtection="1">
      <alignment horizontal="center"/>
      <protection locked="0"/>
    </xf>
    <xf numFmtId="0" fontId="11" fillId="5" borderId="26" xfId="0" applyFont="1" applyFill="1" applyBorder="1" applyAlignment="1" applyProtection="1">
      <alignment horizontal="center"/>
      <protection locked="0"/>
    </xf>
    <xf numFmtId="0" fontId="11" fillId="0" borderId="0" xfId="0" applyFont="1" applyBorder="1" applyAlignment="1">
      <alignment horizontal="right"/>
    </xf>
    <xf numFmtId="0" fontId="11" fillId="0" borderId="19" xfId="0" applyFont="1" applyBorder="1" applyAlignment="1">
      <alignment horizontal="right"/>
    </xf>
    <xf numFmtId="164" fontId="11" fillId="5" borderId="23" xfId="4" applyNumberFormat="1" applyFont="1" applyFill="1" applyBorder="1" applyAlignment="1" applyProtection="1">
      <alignment horizontal="center"/>
      <protection locked="0"/>
    </xf>
    <xf numFmtId="164" fontId="11" fillId="5" borderId="24" xfId="4" applyNumberFormat="1" applyFont="1" applyFill="1" applyBorder="1" applyAlignment="1" applyProtection="1">
      <alignment horizontal="center"/>
      <protection locked="0"/>
    </xf>
    <xf numFmtId="0" fontId="11" fillId="0" borderId="0" xfId="2" applyFont="1" applyAlignment="1" applyProtection="1">
      <alignment horizontal="left"/>
    </xf>
    <xf numFmtId="0" fontId="11" fillId="0" borderId="0" xfId="2" applyFont="1" applyAlignment="1" applyProtection="1">
      <alignment horizontal="left"/>
      <protection locked="0"/>
    </xf>
    <xf numFmtId="0" fontId="0" fillId="0" borderId="4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7" borderId="0" xfId="0" applyFont="1" applyFill="1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4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16" fillId="0" borderId="0" xfId="0" applyFont="1" applyAlignment="1">
      <alignment horizontal="center"/>
    </xf>
    <xf numFmtId="0" fontId="8" fillId="7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 vertical="top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left" vertical="top" wrapText="1"/>
    </xf>
    <xf numFmtId="0" fontId="0" fillId="0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</cellXfs>
  <cellStyles count="5">
    <cellStyle name="Lien hypertexte" xfId="2" builtinId="8"/>
    <cellStyle name="Monétaire" xfId="4" builtinId="4"/>
    <cellStyle name="Normal" xfId="0" builtinId="0"/>
    <cellStyle name="Normal_Feuil1" xfId="3"/>
    <cellStyle name="Pourcentage" xfId="1" builtinId="5"/>
  </cellStyles>
  <dxfs count="0"/>
  <tableStyles count="0" defaultTableStyle="TableStyleMedium2" defaultPivotStyle="PivotStyleLight16"/>
  <colors>
    <mruColors>
      <color rgb="FF0D4174"/>
      <color rgb="FF91EFF1"/>
      <color rgb="FFFAC23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$Y$21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arcolib.fr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arcolib.fr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arcolib.fr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85725</xdr:rowOff>
    </xdr:from>
    <xdr:to>
      <xdr:col>7</xdr:col>
      <xdr:colOff>9525</xdr:colOff>
      <xdr:row>7</xdr:row>
      <xdr:rowOff>142875</xdr:rowOff>
    </xdr:to>
    <xdr:pic>
      <xdr:nvPicPr>
        <xdr:cNvPr id="3" name="Image 2" descr="Image associÃ©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5725"/>
          <a:ext cx="2876550" cy="1390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21</xdr:row>
          <xdr:rowOff>0</xdr:rowOff>
        </xdr:from>
        <xdr:to>
          <xdr:col>9</xdr:col>
          <xdr:colOff>781050</xdr:colOff>
          <xdr:row>22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146397</xdr:colOff>
      <xdr:row>0</xdr:row>
      <xdr:rowOff>200024</xdr:rowOff>
    </xdr:from>
    <xdr:to>
      <xdr:col>1</xdr:col>
      <xdr:colOff>1009649</xdr:colOff>
      <xdr:row>3</xdr:row>
      <xdr:rowOff>104774</xdr:rowOff>
    </xdr:to>
    <xdr:pic>
      <xdr:nvPicPr>
        <xdr:cNvPr id="2" name="Image 1" descr="Image associÃ©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97" y="200024"/>
          <a:ext cx="1044227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1044227</xdr:colOff>
      <xdr:row>3</xdr:row>
      <xdr:rowOff>104775</xdr:rowOff>
    </xdr:to>
    <xdr:pic>
      <xdr:nvPicPr>
        <xdr:cNvPr id="2" name="Image 1" descr="Image associÃ©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200025"/>
          <a:ext cx="1044227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3" Type="http://schemas.openxmlformats.org/officeDocument/2006/relationships/hyperlink" Target="https://sig.ville.gouv.fr/atlas/ZFU/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://bofip.impots.gouv.fr/bofip/5903-PGP" TargetMode="External"/><Relationship Id="rId1" Type="http://schemas.openxmlformats.org/officeDocument/2006/relationships/hyperlink" Target="http://bofip.impots.gouv.fr/bofip/5899-PGP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ig.ville.gouv.fr/atlas/ZFU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D4174"/>
  </sheetPr>
  <dimension ref="A1:Y51"/>
  <sheetViews>
    <sheetView showGridLines="0" showRowColHeaders="0" tabSelected="1" zoomScaleNormal="100" workbookViewId="0">
      <selection activeCell="G16" sqref="G16:M16"/>
    </sheetView>
  </sheetViews>
  <sheetFormatPr baseColWidth="10" defaultColWidth="9.140625" defaultRowHeight="15" x14ac:dyDescent="0.25"/>
  <cols>
    <col min="1" max="1" width="3.28515625" customWidth="1"/>
    <col min="2" max="2" width="2.28515625" customWidth="1"/>
    <col min="3" max="3" width="8" customWidth="1"/>
    <col min="4" max="4" width="10.7109375" customWidth="1"/>
    <col min="5" max="5" width="5.7109375" customWidth="1"/>
    <col min="6" max="6" width="9.5703125" bestFit="1" customWidth="1"/>
    <col min="7" max="7" width="7.85546875" customWidth="1"/>
    <col min="8" max="8" width="3.42578125" customWidth="1"/>
    <col min="9" max="9" width="9.140625" customWidth="1"/>
    <col min="10" max="10" width="12.42578125" customWidth="1"/>
    <col min="12" max="12" width="4.140625" customWidth="1"/>
    <col min="13" max="13" width="10.28515625" customWidth="1"/>
    <col min="14" max="14" width="5" customWidth="1"/>
    <col min="25" max="25" width="0" hidden="1" customWidth="1"/>
  </cols>
  <sheetData>
    <row r="1" spans="2:17" x14ac:dyDescent="0.25"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2:17" ht="15" customHeight="1" x14ac:dyDescent="0.25">
      <c r="B2" s="59"/>
      <c r="C2" s="59"/>
      <c r="D2" s="59"/>
      <c r="E2" s="59"/>
      <c r="F2" s="59"/>
      <c r="G2" s="59"/>
      <c r="H2" s="116" t="s">
        <v>0</v>
      </c>
      <c r="I2" s="116"/>
      <c r="J2" s="116"/>
      <c r="K2" s="116"/>
      <c r="L2" s="116"/>
      <c r="M2" s="116"/>
      <c r="N2" s="62"/>
      <c r="O2" s="59"/>
      <c r="P2" s="59"/>
      <c r="Q2" s="59"/>
    </row>
    <row r="3" spans="2:17" ht="15" customHeight="1" x14ac:dyDescent="0.25">
      <c r="B3" s="59"/>
      <c r="C3" s="59"/>
      <c r="D3" s="59"/>
      <c r="E3" s="59"/>
      <c r="F3" s="59"/>
      <c r="G3" s="59"/>
      <c r="H3" s="116"/>
      <c r="I3" s="116"/>
      <c r="J3" s="116"/>
      <c r="K3" s="116"/>
      <c r="L3" s="116"/>
      <c r="M3" s="116"/>
      <c r="N3" s="62"/>
      <c r="O3" s="59"/>
      <c r="P3" s="59"/>
      <c r="Q3" s="59"/>
    </row>
    <row r="4" spans="2:17" ht="15" customHeight="1" x14ac:dyDescent="0.25">
      <c r="B4" s="59"/>
      <c r="C4" s="59"/>
      <c r="D4" s="59"/>
      <c r="E4" s="59"/>
      <c r="F4" s="59"/>
      <c r="G4" s="59"/>
      <c r="H4" s="116"/>
      <c r="I4" s="116"/>
      <c r="J4" s="116"/>
      <c r="K4" s="116"/>
      <c r="L4" s="116"/>
      <c r="M4" s="116"/>
      <c r="N4" s="62"/>
      <c r="O4" s="59"/>
      <c r="P4" s="59"/>
      <c r="Q4" s="59"/>
    </row>
    <row r="5" spans="2:17" ht="15" customHeight="1" x14ac:dyDescent="0.25">
      <c r="B5" s="59"/>
      <c r="C5" s="59"/>
      <c r="D5" s="59"/>
      <c r="E5" s="59"/>
      <c r="F5" s="59"/>
      <c r="G5" s="59"/>
      <c r="H5" s="116"/>
      <c r="I5" s="116"/>
      <c r="J5" s="116"/>
      <c r="K5" s="116"/>
      <c r="L5" s="116"/>
      <c r="M5" s="116"/>
      <c r="N5" s="62"/>
      <c r="O5" s="59"/>
      <c r="P5" s="59"/>
      <c r="Q5" s="59"/>
    </row>
    <row r="6" spans="2:17" ht="15" customHeight="1" x14ac:dyDescent="0.25">
      <c r="B6" s="59"/>
      <c r="C6" s="59"/>
      <c r="D6" s="59"/>
      <c r="E6" s="59"/>
      <c r="F6" s="59"/>
      <c r="G6" s="59"/>
      <c r="H6" s="116"/>
      <c r="I6" s="116"/>
      <c r="J6" s="116"/>
      <c r="K6" s="116"/>
      <c r="L6" s="116"/>
      <c r="M6" s="116"/>
      <c r="N6" s="62"/>
      <c r="O6" s="59"/>
      <c r="P6" s="59"/>
      <c r="Q6" s="59"/>
    </row>
    <row r="7" spans="2:17" ht="15" customHeight="1" x14ac:dyDescent="0.25">
      <c r="B7" s="59"/>
      <c r="C7" s="59"/>
      <c r="D7" s="59"/>
      <c r="E7" s="59"/>
      <c r="F7" s="59"/>
      <c r="G7" s="59"/>
      <c r="H7" s="116"/>
      <c r="I7" s="116"/>
      <c r="J7" s="116"/>
      <c r="K7" s="116"/>
      <c r="L7" s="116"/>
      <c r="M7" s="116"/>
      <c r="N7" s="62"/>
      <c r="O7" s="59"/>
      <c r="P7" s="59"/>
      <c r="Q7" s="59"/>
    </row>
    <row r="8" spans="2:17" ht="15" customHeight="1" x14ac:dyDescent="0.25">
      <c r="B8" s="59"/>
      <c r="C8" s="59"/>
      <c r="D8" s="59"/>
      <c r="E8" s="59"/>
      <c r="F8" s="59"/>
      <c r="G8" s="59"/>
      <c r="H8" s="62"/>
      <c r="I8" s="62"/>
      <c r="J8" s="62"/>
      <c r="K8" s="62"/>
      <c r="L8" s="62"/>
      <c r="M8" s="62"/>
      <c r="N8" s="62"/>
      <c r="O8" s="59"/>
      <c r="P8" s="59"/>
      <c r="Q8" s="59"/>
    </row>
    <row r="9" spans="2:17" x14ac:dyDescent="0.25">
      <c r="B9" s="59"/>
      <c r="C9" s="129" t="s">
        <v>400</v>
      </c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59"/>
      <c r="O9" s="59"/>
      <c r="P9" s="59"/>
      <c r="Q9" s="59"/>
    </row>
    <row r="10" spans="2:17" x14ac:dyDescent="0.25">
      <c r="B10" s="59"/>
      <c r="C10" s="59"/>
      <c r="D10" s="59"/>
      <c r="E10" s="59"/>
      <c r="F10" s="59"/>
      <c r="G10" s="63"/>
      <c r="H10" s="63"/>
      <c r="I10" s="63"/>
      <c r="J10" s="63"/>
      <c r="K10" s="63"/>
      <c r="L10" s="63"/>
      <c r="M10" s="63"/>
      <c r="N10" s="59"/>
      <c r="O10" s="59"/>
      <c r="P10" s="59"/>
      <c r="Q10" s="59"/>
    </row>
    <row r="11" spans="2:17" x14ac:dyDescent="0.25">
      <c r="B11" s="59"/>
      <c r="C11" s="125" t="s">
        <v>396</v>
      </c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59"/>
      <c r="O11" s="59"/>
      <c r="P11" s="59"/>
      <c r="Q11" s="59"/>
    </row>
    <row r="12" spans="2:17" x14ac:dyDescent="0.25">
      <c r="B12" s="59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59"/>
      <c r="O12" s="59"/>
      <c r="P12" s="59"/>
      <c r="Q12" s="59"/>
    </row>
    <row r="13" spans="2:17" x14ac:dyDescent="0.25">
      <c r="B13" s="59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59"/>
      <c r="O13" s="59"/>
      <c r="P13" s="59"/>
      <c r="Q13" s="59"/>
    </row>
    <row r="14" spans="2:17" ht="15" customHeight="1" x14ac:dyDescent="0.25">
      <c r="B14" s="59"/>
      <c r="C14" s="126" t="s">
        <v>84</v>
      </c>
      <c r="D14" s="126"/>
      <c r="E14" s="127" t="s">
        <v>85</v>
      </c>
      <c r="F14" s="127"/>
      <c r="G14" s="127"/>
      <c r="H14" s="91" t="s">
        <v>86</v>
      </c>
      <c r="I14" s="128" t="s">
        <v>87</v>
      </c>
      <c r="J14" s="128"/>
      <c r="K14" s="128"/>
      <c r="L14" s="59"/>
      <c r="M14" s="59"/>
      <c r="N14" s="59"/>
      <c r="O14" s="59"/>
      <c r="P14" s="61"/>
      <c r="Q14" s="59"/>
    </row>
    <row r="15" spans="2:17" x14ac:dyDescent="0.25">
      <c r="B15" s="59"/>
      <c r="C15" s="59"/>
      <c r="D15" s="59"/>
      <c r="E15" s="59"/>
      <c r="F15" s="59"/>
      <c r="G15" s="80"/>
      <c r="H15" s="80"/>
      <c r="I15" s="80"/>
      <c r="J15" s="80"/>
      <c r="K15" s="80"/>
      <c r="L15" s="80"/>
      <c r="M15" s="80"/>
      <c r="N15" s="59"/>
      <c r="O15" s="59"/>
      <c r="P15" s="59"/>
      <c r="Q15" s="59"/>
    </row>
    <row r="16" spans="2:17" x14ac:dyDescent="0.25">
      <c r="B16" s="59"/>
      <c r="C16" s="59"/>
      <c r="D16" s="59"/>
      <c r="E16" s="122" t="s">
        <v>1</v>
      </c>
      <c r="F16" s="122"/>
      <c r="G16" s="117"/>
      <c r="H16" s="118"/>
      <c r="I16" s="118"/>
      <c r="J16" s="118"/>
      <c r="K16" s="118"/>
      <c r="L16" s="118"/>
      <c r="M16" s="119"/>
      <c r="N16" s="59"/>
      <c r="O16" s="59"/>
      <c r="P16" s="59"/>
      <c r="Q16" s="59"/>
    </row>
    <row r="17" spans="2:25" x14ac:dyDescent="0.25">
      <c r="B17" s="59"/>
      <c r="C17" s="59"/>
      <c r="D17" s="59"/>
      <c r="E17" s="122" t="s">
        <v>2</v>
      </c>
      <c r="F17" s="122"/>
      <c r="G17" s="130"/>
      <c r="H17" s="131"/>
      <c r="I17" s="131"/>
      <c r="J17" s="123" t="s">
        <v>3</v>
      </c>
      <c r="K17" s="124"/>
      <c r="L17" s="120"/>
      <c r="M17" s="121"/>
      <c r="N17" s="59"/>
      <c r="O17" s="59"/>
      <c r="P17" s="59"/>
      <c r="Q17" s="59"/>
    </row>
    <row r="18" spans="2:25" x14ac:dyDescent="0.25">
      <c r="B18" s="59"/>
      <c r="C18" s="115" t="s">
        <v>4</v>
      </c>
      <c r="D18" s="115"/>
      <c r="E18" s="115"/>
      <c r="F18" s="80"/>
      <c r="G18" s="88"/>
      <c r="H18" s="80"/>
      <c r="I18" s="88"/>
      <c r="J18" s="80"/>
      <c r="K18" s="80"/>
      <c r="L18" s="80"/>
      <c r="M18" s="80"/>
      <c r="N18" s="59"/>
      <c r="O18" s="59"/>
      <c r="P18" s="59"/>
      <c r="Q18" s="59"/>
    </row>
    <row r="19" spans="2:25" x14ac:dyDescent="0.25">
      <c r="B19" s="59"/>
      <c r="C19" s="89"/>
      <c r="D19" s="146" t="s">
        <v>5</v>
      </c>
      <c r="E19" s="147"/>
      <c r="F19" s="140"/>
      <c r="G19" s="140"/>
      <c r="H19" s="140"/>
      <c r="I19" s="140"/>
      <c r="J19" s="140"/>
      <c r="K19" s="140"/>
      <c r="L19" s="140"/>
      <c r="M19" s="121"/>
      <c r="N19" s="59"/>
      <c r="O19" s="59"/>
      <c r="P19" s="59"/>
      <c r="Q19" s="59"/>
    </row>
    <row r="20" spans="2:25" x14ac:dyDescent="0.25">
      <c r="B20" s="59"/>
      <c r="C20" s="89"/>
      <c r="D20" s="146" t="s">
        <v>6</v>
      </c>
      <c r="E20" s="147"/>
      <c r="F20" s="141"/>
      <c r="G20" s="142"/>
      <c r="H20" s="95" t="s">
        <v>7</v>
      </c>
      <c r="I20" s="120"/>
      <c r="J20" s="140"/>
      <c r="K20" s="140"/>
      <c r="L20" s="140"/>
      <c r="M20" s="121"/>
      <c r="N20" s="59"/>
      <c r="O20" s="59"/>
      <c r="P20" s="61"/>
      <c r="Q20" s="59"/>
    </row>
    <row r="21" spans="2:25" x14ac:dyDescent="0.25">
      <c r="B21" s="59"/>
      <c r="C21" s="102"/>
      <c r="D21" s="103"/>
      <c r="E21" s="103"/>
      <c r="F21" s="104"/>
      <c r="G21" s="104"/>
      <c r="H21" s="105"/>
      <c r="I21" s="106"/>
      <c r="J21" s="106"/>
      <c r="K21" s="106"/>
      <c r="L21" s="106"/>
      <c r="M21" s="106"/>
      <c r="N21" s="59"/>
      <c r="O21" s="59"/>
      <c r="P21" s="61"/>
      <c r="Q21" s="59"/>
      <c r="Y21" s="101" t="b">
        <v>0</v>
      </c>
    </row>
    <row r="22" spans="2:25" x14ac:dyDescent="0.25">
      <c r="B22" s="59"/>
      <c r="C22" s="150" t="s">
        <v>401</v>
      </c>
      <c r="D22" s="150"/>
      <c r="E22" s="150"/>
      <c r="F22" s="150"/>
      <c r="G22" s="150"/>
      <c r="H22" s="150"/>
      <c r="I22" s="150"/>
      <c r="J22" s="150"/>
      <c r="K22" s="151" t="s">
        <v>399</v>
      </c>
      <c r="L22" s="151"/>
      <c r="M22" s="151"/>
      <c r="N22" s="59"/>
    </row>
    <row r="23" spans="2:25" x14ac:dyDescent="0.25">
      <c r="B23" s="59"/>
      <c r="C23" s="107" t="str">
        <f>IF(Y21=TRUE,"",IF(G25="","","L'entreprise ne semble pas exercée pas en zone"))</f>
        <v/>
      </c>
      <c r="D23" s="108"/>
      <c r="E23" s="108"/>
      <c r="F23" s="109"/>
      <c r="G23" s="110"/>
      <c r="H23" s="110"/>
      <c r="I23" s="108"/>
      <c r="J23" s="108"/>
      <c r="K23" s="108"/>
      <c r="L23" s="108"/>
      <c r="M23" s="108"/>
      <c r="N23" s="59"/>
      <c r="O23" s="59"/>
      <c r="P23" s="59"/>
      <c r="Q23" s="59"/>
    </row>
    <row r="24" spans="2:25" x14ac:dyDescent="0.25">
      <c r="B24" s="59"/>
      <c r="C24" s="107"/>
      <c r="D24" s="108"/>
      <c r="E24" s="108"/>
      <c r="F24" s="109"/>
      <c r="G24" s="111"/>
      <c r="H24" s="111"/>
      <c r="I24" s="108"/>
      <c r="J24" s="108"/>
      <c r="K24" s="108"/>
      <c r="L24" s="108"/>
      <c r="M24" s="108"/>
      <c r="N24" s="59"/>
      <c r="O24" s="59"/>
      <c r="P24" s="59"/>
      <c r="Q24" s="59"/>
    </row>
    <row r="25" spans="2:25" x14ac:dyDescent="0.25">
      <c r="B25" s="59"/>
      <c r="C25" s="89" t="s">
        <v>8</v>
      </c>
      <c r="D25" s="89"/>
      <c r="E25" s="89"/>
      <c r="F25" s="93"/>
      <c r="G25" s="143"/>
      <c r="H25" s="144"/>
      <c r="I25" s="92" t="s">
        <v>393</v>
      </c>
      <c r="J25" s="92"/>
      <c r="K25" s="78"/>
      <c r="L25" s="59"/>
      <c r="M25" s="59"/>
      <c r="N25" s="59"/>
      <c r="P25" s="59"/>
      <c r="Q25" s="59"/>
    </row>
    <row r="26" spans="2:25" x14ac:dyDescent="0.25">
      <c r="B26" s="59"/>
      <c r="C26" s="89" t="s">
        <v>9</v>
      </c>
      <c r="D26" s="59"/>
      <c r="E26" s="59"/>
      <c r="F26" s="87"/>
      <c r="G26" s="145"/>
      <c r="H26" s="144"/>
      <c r="I26" s="59"/>
      <c r="J26" s="59"/>
      <c r="K26" s="59"/>
      <c r="L26" s="59"/>
      <c r="M26" s="59"/>
      <c r="N26" s="59"/>
      <c r="O26" s="59"/>
      <c r="P26" s="59"/>
      <c r="Q26" s="59"/>
    </row>
    <row r="27" spans="2:25" x14ac:dyDescent="0.25">
      <c r="B27" s="59"/>
      <c r="C27" s="96" t="str">
        <f>IF(Paramètres!Y21=TRUE,IF(Calcul!D4="X",IF(Paramètres!G26&gt;Calcul!C66,"L'exonération n'est plus applicable depuis "&amp;Calcul!C66,""),IF(Calcul!D5="X",IF(Paramètres!G26&gt;Calcul!C45,"L'exonération n'est plus applicable depuis "&amp;Calcul!C45,""),IF(Calcul!D6="X",IF(Paramètres!G26&gt;Calcul!C24,"L'exonération n'est plus applicable depuis "&amp;Calcul!C24,""),""))),"")</f>
        <v/>
      </c>
      <c r="D27" s="96"/>
      <c r="E27" s="96"/>
      <c r="F27" s="96"/>
      <c r="G27" s="96"/>
      <c r="H27" s="59"/>
      <c r="I27" s="59"/>
      <c r="J27" s="59"/>
      <c r="K27" s="59"/>
      <c r="L27" s="59"/>
      <c r="M27" s="59"/>
      <c r="N27" s="59"/>
      <c r="O27" s="59"/>
      <c r="P27" s="59"/>
      <c r="Q27" s="59"/>
    </row>
    <row r="28" spans="2:25" x14ac:dyDescent="0.25"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</row>
    <row r="29" spans="2:25" x14ac:dyDescent="0.25">
      <c r="B29" s="59"/>
      <c r="C29" s="89" t="s">
        <v>10</v>
      </c>
      <c r="D29" s="93"/>
      <c r="E29" s="94"/>
      <c r="F29" s="98" t="str">
        <f>IFERROR((IF(Calcul!D5="X","  respectant les conditions suivantes :",IF(Calcul!D6="X","  respectant les conditions suivantes :","Non-Concerné"))),"")</f>
        <v>Non-Concerné</v>
      </c>
      <c r="G29" s="59"/>
      <c r="H29" s="59"/>
      <c r="I29" s="59"/>
      <c r="J29" s="59"/>
      <c r="K29" s="59"/>
      <c r="L29" s="59"/>
      <c r="M29" s="59"/>
      <c r="N29" s="59"/>
      <c r="O29" s="59"/>
      <c r="P29" s="61"/>
      <c r="Q29" s="59"/>
    </row>
    <row r="30" spans="2:25" x14ac:dyDescent="0.25">
      <c r="B30" s="59"/>
      <c r="C30" s="59"/>
      <c r="D30" s="59"/>
      <c r="E30" s="81"/>
      <c r="F30" s="59"/>
      <c r="G30" s="99" t="str">
        <f>IF(Calcul!D6="X","- A compter du 01/01/15",IF(Calcul!D5="X","- A compter du 01/01/06",""))</f>
        <v/>
      </c>
      <c r="H30" s="59"/>
      <c r="I30" s="59"/>
      <c r="J30" s="59"/>
      <c r="K30" s="59"/>
      <c r="L30" s="59"/>
      <c r="M30" s="59"/>
      <c r="N30" s="59"/>
      <c r="O30" s="59"/>
      <c r="P30" s="59"/>
      <c r="Q30" s="59"/>
    </row>
    <row r="31" spans="2:25" x14ac:dyDescent="0.25">
      <c r="B31" s="59"/>
      <c r="C31" s="59"/>
      <c r="D31" s="59"/>
      <c r="E31" s="59"/>
      <c r="F31" s="59"/>
      <c r="G31" s="100" t="str">
        <f>IFERROR((IF(Calcul!D5="X","- domicilié en QPV ou en ZFU-TE",IF(Calcul!D6="X","- domicilié en QPV ou en ZFU-TE",""))),"")</f>
        <v/>
      </c>
      <c r="H31" s="59"/>
      <c r="I31" s="59"/>
      <c r="J31" s="59"/>
      <c r="K31" s="59"/>
      <c r="L31" s="59"/>
      <c r="M31" s="59"/>
      <c r="N31" s="59"/>
      <c r="O31" s="59"/>
      <c r="P31" s="59"/>
      <c r="Q31" s="59"/>
    </row>
    <row r="32" spans="2:25" x14ac:dyDescent="0.25">
      <c r="B32" s="59"/>
      <c r="C32" s="59"/>
      <c r="D32" s="59"/>
      <c r="E32" s="59"/>
      <c r="F32" s="59"/>
      <c r="G32" s="100" t="str">
        <f>IFERROR((IF(Calcul!D5="X","- A temps plein",IF(Calcul!D6="X","- A temps plein",""))),"")</f>
        <v/>
      </c>
      <c r="H32" s="59"/>
      <c r="I32" s="59"/>
      <c r="J32" s="59"/>
      <c r="K32" s="59"/>
      <c r="L32" s="59"/>
      <c r="M32" s="59"/>
      <c r="N32" s="59"/>
      <c r="O32" s="59"/>
      <c r="P32" s="59"/>
      <c r="Q32" s="59"/>
    </row>
    <row r="33" spans="1:17" x14ac:dyDescent="0.25">
      <c r="B33" s="59"/>
      <c r="C33" s="59"/>
      <c r="D33" s="59"/>
      <c r="E33" s="59"/>
      <c r="F33" s="59"/>
      <c r="G33" s="100" t="str">
        <f>IFERROR((IF(Calcul!D5="X","- Depuis au moins 6 mois",IF(Calcul!D6="X","- Depuis au moins 6 mois",""))),"")</f>
        <v/>
      </c>
      <c r="H33" s="59"/>
      <c r="I33" s="59"/>
      <c r="J33" s="59"/>
      <c r="K33" s="59"/>
      <c r="L33" s="59"/>
      <c r="M33" s="59"/>
      <c r="N33" s="59"/>
      <c r="O33" s="59"/>
      <c r="P33" s="59"/>
      <c r="Q33" s="59"/>
    </row>
    <row r="34" spans="1:17" x14ac:dyDescent="0.25">
      <c r="B34" s="59"/>
      <c r="C34" s="59"/>
      <c r="D34" s="59"/>
      <c r="E34" s="59"/>
      <c r="F34" s="59"/>
      <c r="G34" s="59"/>
      <c r="H34" s="59"/>
      <c r="I34" s="59"/>
      <c r="J34" s="59"/>
      <c r="K34" s="80"/>
      <c r="L34" s="80"/>
      <c r="M34" s="59"/>
      <c r="N34" s="59"/>
      <c r="O34" s="59"/>
      <c r="P34" s="59"/>
      <c r="Q34" s="59"/>
    </row>
    <row r="35" spans="1:17" x14ac:dyDescent="0.25">
      <c r="B35" s="59"/>
      <c r="C35" s="126" t="s">
        <v>11</v>
      </c>
      <c r="D35" s="126"/>
      <c r="E35" s="126"/>
      <c r="F35" s="126"/>
      <c r="G35" s="126"/>
      <c r="H35" s="126"/>
      <c r="I35" s="126"/>
      <c r="J35" s="126"/>
      <c r="K35" s="148"/>
      <c r="L35" s="149"/>
      <c r="M35" s="59"/>
      <c r="N35" s="59"/>
      <c r="O35" s="59"/>
      <c r="P35" s="59"/>
      <c r="Q35" s="59"/>
    </row>
    <row r="36" spans="1:17" x14ac:dyDescent="0.25">
      <c r="B36" s="59"/>
      <c r="C36" s="139" t="s">
        <v>12</v>
      </c>
      <c r="D36" s="139"/>
      <c r="E36" s="139"/>
      <c r="F36" s="139"/>
      <c r="G36" s="139"/>
      <c r="H36" s="139"/>
      <c r="I36" s="139"/>
      <c r="J36" s="139"/>
      <c r="K36" s="148"/>
      <c r="L36" s="149"/>
      <c r="M36" s="59"/>
      <c r="N36" s="59"/>
      <c r="O36" s="59"/>
      <c r="P36" s="59"/>
      <c r="Q36" s="59"/>
    </row>
    <row r="37" spans="1:17" x14ac:dyDescent="0.25">
      <c r="B37" s="59"/>
      <c r="C37" s="96" t="str">
        <f>IF(Y21=FALSE,"",IF(AND(K36&lt;&gt;"",K35=""),"L'entreprise ne semble pas percevoir de CA ou de recettes en zone",""))</f>
        <v/>
      </c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</row>
    <row r="38" spans="1:17" x14ac:dyDescent="0.25"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</row>
    <row r="39" spans="1:17" x14ac:dyDescent="0.25"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</row>
    <row r="40" spans="1:17" x14ac:dyDescent="0.25">
      <c r="B40" s="60"/>
      <c r="C40" s="89" t="s">
        <v>394</v>
      </c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59"/>
      <c r="O40" s="59"/>
      <c r="P40" s="59"/>
      <c r="Q40" s="59"/>
    </row>
    <row r="41" spans="1:17" x14ac:dyDescent="0.25">
      <c r="A41" s="83"/>
      <c r="B41" s="81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82"/>
      <c r="N41" s="59"/>
      <c r="O41" s="59"/>
      <c r="P41" s="59"/>
      <c r="Q41" s="59"/>
    </row>
    <row r="42" spans="1:17" x14ac:dyDescent="0.25">
      <c r="A42" s="83"/>
      <c r="C42" s="133" t="s">
        <v>395</v>
      </c>
      <c r="D42" s="134"/>
      <c r="E42" s="134"/>
      <c r="F42" s="134"/>
      <c r="G42" s="134"/>
      <c r="H42" s="134"/>
      <c r="I42" s="134"/>
      <c r="J42" s="134"/>
      <c r="K42" s="134"/>
      <c r="L42" s="134"/>
      <c r="M42" s="135"/>
    </row>
    <row r="43" spans="1:17" x14ac:dyDescent="0.25">
      <c r="A43" s="83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5"/>
    </row>
    <row r="44" spans="1:17" x14ac:dyDescent="0.25">
      <c r="A44" s="83"/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135"/>
    </row>
    <row r="45" spans="1:17" x14ac:dyDescent="0.25">
      <c r="A45" s="83"/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5"/>
    </row>
    <row r="46" spans="1:17" x14ac:dyDescent="0.25">
      <c r="A46" s="83"/>
      <c r="C46" s="136" t="s">
        <v>397</v>
      </c>
      <c r="D46" s="137"/>
      <c r="E46" s="137"/>
      <c r="F46" s="137"/>
      <c r="G46" s="137"/>
      <c r="H46" s="137"/>
      <c r="I46" s="137"/>
      <c r="J46" s="137"/>
      <c r="K46" s="137"/>
      <c r="L46" s="137"/>
      <c r="M46" s="138"/>
    </row>
    <row r="47" spans="1:17" x14ac:dyDescent="0.25">
      <c r="A47" s="83"/>
      <c r="C47" s="137"/>
      <c r="D47" s="137"/>
      <c r="E47" s="137"/>
      <c r="F47" s="137"/>
      <c r="G47" s="137"/>
      <c r="H47" s="137"/>
      <c r="I47" s="137"/>
      <c r="J47" s="137"/>
      <c r="K47" s="137"/>
      <c r="L47" s="137"/>
      <c r="M47" s="138"/>
    </row>
    <row r="48" spans="1:17" x14ac:dyDescent="0.25">
      <c r="A48" s="83"/>
      <c r="B48" s="84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6"/>
    </row>
    <row r="50" spans="2:13" x14ac:dyDescent="0.25">
      <c r="B50" s="132" t="s">
        <v>398</v>
      </c>
      <c r="C50" s="132"/>
      <c r="D50" s="132"/>
      <c r="E50" s="132"/>
      <c r="F50" s="132"/>
      <c r="G50" s="132"/>
      <c r="H50" s="132"/>
      <c r="I50" s="132"/>
      <c r="J50" s="132"/>
      <c r="K50" s="132"/>
      <c r="L50" s="132"/>
      <c r="M50" s="132"/>
    </row>
    <row r="51" spans="2:13" x14ac:dyDescent="0.25">
      <c r="B51" s="132"/>
      <c r="C51" s="132"/>
      <c r="D51" s="132"/>
      <c r="E51" s="132"/>
      <c r="F51" s="132"/>
      <c r="G51" s="132"/>
      <c r="H51" s="132"/>
      <c r="I51" s="132"/>
      <c r="J51" s="132"/>
      <c r="K51" s="132"/>
      <c r="L51" s="132"/>
      <c r="M51" s="132"/>
    </row>
  </sheetData>
  <sheetProtection password="E733" sheet="1" selectLockedCells="1"/>
  <mergeCells count="29">
    <mergeCell ref="B50:M51"/>
    <mergeCell ref="C42:M45"/>
    <mergeCell ref="C46:M47"/>
    <mergeCell ref="C36:J36"/>
    <mergeCell ref="F19:M19"/>
    <mergeCell ref="F20:G20"/>
    <mergeCell ref="I20:M20"/>
    <mergeCell ref="G25:H25"/>
    <mergeCell ref="G26:H26"/>
    <mergeCell ref="C35:J35"/>
    <mergeCell ref="D19:E19"/>
    <mergeCell ref="D20:E20"/>
    <mergeCell ref="K35:L35"/>
    <mergeCell ref="K36:L36"/>
    <mergeCell ref="C22:J22"/>
    <mergeCell ref="K22:M22"/>
    <mergeCell ref="C18:E18"/>
    <mergeCell ref="H2:M7"/>
    <mergeCell ref="G16:M16"/>
    <mergeCell ref="L17:M17"/>
    <mergeCell ref="E17:F17"/>
    <mergeCell ref="E16:F16"/>
    <mergeCell ref="J17:K17"/>
    <mergeCell ref="C11:M12"/>
    <mergeCell ref="C14:D14"/>
    <mergeCell ref="E14:G14"/>
    <mergeCell ref="I14:K14"/>
    <mergeCell ref="C9:M9"/>
    <mergeCell ref="G17:I17"/>
  </mergeCells>
  <dataValidations count="5">
    <dataValidation type="whole" allowBlank="1" showInputMessage="1" showErrorMessage="1" errorTitle="N° Adhérent" error="Merci de noter un numéro d'adhérent valide !" promptTitle="N° Adhérent" sqref="L17:M17">
      <formula1>1</formula1>
      <formula2>100000</formula2>
    </dataValidation>
    <dataValidation type="date" operator="greaterThan" allowBlank="1" showInputMessage="1" showErrorMessage="1" errorTitle="Date d'implantation/création" error="Merci de saisir la date d'implantation ou de création en ZFU." promptTitle="Date d'implantation/création" sqref="G25:H25">
      <formula1>1</formula1>
    </dataValidation>
    <dataValidation type="whole" operator="greaterThan" allowBlank="1" showInputMessage="1" showErrorMessage="1" errorTitle="Exercice" error="Merci de saisir la date d'exercice." promptTitle="Exercice" sqref="G26:H26">
      <formula1>1900</formula1>
    </dataValidation>
    <dataValidation type="whole" operator="greaterThanOrEqual" allowBlank="1" showInputMessage="1" showErrorMessage="1" sqref="K35:K36">
      <formula1>0</formula1>
    </dataValidation>
    <dataValidation type="whole" operator="greaterThanOrEqual" allowBlank="1" showInputMessage="1" showErrorMessage="1" errorTitle="Nombre de salarié" error="Merci de saisir le nombre de salarié." sqref="E29">
      <formula1>0</formula1>
    </dataValidation>
  </dataValidations>
  <hyperlinks>
    <hyperlink ref="E14:G14" r:id="rId1" tooltip="http://bofip.impots.gouv.fr/bofip/5899-PGP.html" display="BOI-BIC-CHAMP-80-10-20"/>
    <hyperlink ref="I14:K14" r:id="rId2" display="BOI-BIC-CHAMP-80-10-30"/>
    <hyperlink ref="C22" r:id="rId3" display="https://sig.ville.gouv.fr/atlas/ZFU/"/>
    <hyperlink ref="K22:M22" r:id="rId4" display=" cliquer ici pour le vérifier"/>
  </hyperlinks>
  <pageMargins left="0.7" right="0.7" top="0.75" bottom="0.75" header="0.3" footer="0.3"/>
  <pageSetup paperSize="9" scale="80" orientation="portrait" r:id="rId5"/>
  <drawing r:id="rId6"/>
  <legacyDrawing r:id="rId7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8" name="Check Box 1">
              <controlPr defaultSize="0" autoFill="0" autoLine="0" autoPict="0">
                <anchor moveWithCells="1">
                  <from>
                    <xdr:col>2</xdr:col>
                    <xdr:colOff>85725</xdr:colOff>
                    <xdr:row>21</xdr:row>
                    <xdr:rowOff>0</xdr:rowOff>
                  </from>
                  <to>
                    <xdr:col>9</xdr:col>
                    <xdr:colOff>781050</xdr:colOff>
                    <xdr:row>22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1EFF1"/>
  </sheetPr>
  <dimension ref="B2:L25"/>
  <sheetViews>
    <sheetView showGridLines="0" showRowColHeaders="0" workbookViewId="0">
      <selection activeCell="H6" sqref="H6"/>
    </sheetView>
  </sheetViews>
  <sheetFormatPr baseColWidth="10" defaultRowHeight="15" x14ac:dyDescent="0.25"/>
  <cols>
    <col min="1" max="1" width="2.7109375" customWidth="1"/>
    <col min="2" max="2" width="16.28515625" customWidth="1"/>
    <col min="6" max="6" width="11.140625" customWidth="1"/>
    <col min="8" max="8" width="12.7109375" customWidth="1"/>
    <col min="10" max="10" width="12.7109375" bestFit="1" customWidth="1"/>
  </cols>
  <sheetData>
    <row r="2" spans="2:12" ht="15.75" x14ac:dyDescent="0.25">
      <c r="B2" s="113"/>
      <c r="C2" s="157" t="str">
        <f>"Dossier de : "&amp;Paramètres!G16</f>
        <v xml:space="preserve">Dossier de : </v>
      </c>
      <c r="D2" s="157"/>
      <c r="E2" s="157"/>
      <c r="F2" s="157"/>
      <c r="G2" s="157"/>
      <c r="H2" s="162" t="str">
        <f>"Exercice "&amp;Paramètres!G26</f>
        <v xml:space="preserve">Exercice </v>
      </c>
      <c r="I2" s="162"/>
      <c r="J2" s="114"/>
      <c r="K2" s="112"/>
      <c r="L2" s="112"/>
    </row>
    <row r="3" spans="2:12" ht="15.75" x14ac:dyDescent="0.25">
      <c r="B3" s="113"/>
      <c r="C3" s="157" t="str">
        <f>"Siret N°"&amp;Paramètres!G17</f>
        <v>Siret N°</v>
      </c>
      <c r="D3" s="157"/>
      <c r="E3" s="157"/>
      <c r="F3" s="157"/>
      <c r="G3" s="157"/>
      <c r="H3" s="162"/>
      <c r="I3" s="162"/>
      <c r="J3" s="114"/>
      <c r="K3" s="112"/>
      <c r="L3" s="112"/>
    </row>
    <row r="4" spans="2:12" x14ac:dyDescent="0.25">
      <c r="H4" s="2"/>
    </row>
    <row r="5" spans="2:12" ht="30" customHeight="1" x14ac:dyDescent="0.25">
      <c r="B5" s="8"/>
      <c r="C5" s="155" t="s">
        <v>13</v>
      </c>
      <c r="D5" s="156"/>
      <c r="E5" s="156"/>
      <c r="F5" s="156"/>
      <c r="G5" s="154" t="s">
        <v>14</v>
      </c>
      <c r="H5" s="155"/>
      <c r="I5" s="154" t="s">
        <v>15</v>
      </c>
      <c r="J5" s="155"/>
      <c r="K5" s="2"/>
    </row>
    <row r="6" spans="2:12" ht="30" customHeight="1" x14ac:dyDescent="0.25">
      <c r="B6" s="9"/>
      <c r="C6" s="152" t="s">
        <v>16</v>
      </c>
      <c r="D6" s="153"/>
      <c r="E6" s="153"/>
      <c r="F6" s="153"/>
      <c r="G6" s="10" t="s">
        <v>17</v>
      </c>
      <c r="H6" s="70">
        <v>0</v>
      </c>
      <c r="I6" s="13"/>
      <c r="J6" s="22"/>
      <c r="K6" s="2"/>
    </row>
    <row r="7" spans="2:12" ht="44.25" customHeight="1" x14ac:dyDescent="0.25">
      <c r="B7" s="9"/>
      <c r="C7" s="152" t="s">
        <v>18</v>
      </c>
      <c r="D7" s="153"/>
      <c r="E7" s="153"/>
      <c r="F7" s="153"/>
      <c r="G7" s="32"/>
      <c r="H7" s="65"/>
      <c r="I7" s="10" t="s">
        <v>19</v>
      </c>
      <c r="J7" s="72">
        <v>0</v>
      </c>
      <c r="L7" s="97"/>
    </row>
    <row r="8" spans="2:12" x14ac:dyDescent="0.25">
      <c r="B8" s="9"/>
      <c r="C8" s="152" t="s">
        <v>20</v>
      </c>
      <c r="D8" s="153"/>
      <c r="E8" s="153"/>
      <c r="F8" s="153"/>
      <c r="G8" s="10" t="s">
        <v>21</v>
      </c>
      <c r="H8" s="70">
        <v>0</v>
      </c>
      <c r="I8" s="32"/>
      <c r="J8" s="34"/>
      <c r="K8" s="2"/>
      <c r="L8" s="97"/>
    </row>
    <row r="9" spans="2:12" ht="30.75" customHeight="1" x14ac:dyDescent="0.25">
      <c r="B9" s="9"/>
      <c r="C9" s="152" t="s">
        <v>386</v>
      </c>
      <c r="D9" s="153"/>
      <c r="E9" s="153"/>
      <c r="F9" s="153"/>
      <c r="G9" s="10" t="s">
        <v>22</v>
      </c>
      <c r="H9" s="70">
        <v>0</v>
      </c>
      <c r="I9" s="10" t="s">
        <v>23</v>
      </c>
      <c r="J9" s="70">
        <v>0</v>
      </c>
      <c r="L9" s="97"/>
    </row>
    <row r="10" spans="2:12" ht="44.25" customHeight="1" x14ac:dyDescent="0.25">
      <c r="B10" s="6" t="s">
        <v>24</v>
      </c>
      <c r="C10" s="152" t="s">
        <v>25</v>
      </c>
      <c r="D10" s="153"/>
      <c r="E10" s="153"/>
      <c r="F10" s="153"/>
      <c r="G10" s="10" t="s">
        <v>26</v>
      </c>
      <c r="H10" s="70">
        <v>0</v>
      </c>
      <c r="I10" s="10" t="s">
        <v>27</v>
      </c>
      <c r="J10" s="70">
        <v>0</v>
      </c>
      <c r="L10" s="97"/>
    </row>
    <row r="11" spans="2:12" x14ac:dyDescent="0.25">
      <c r="B11" s="12"/>
      <c r="C11" s="165" t="s">
        <v>28</v>
      </c>
      <c r="D11" s="165"/>
      <c r="E11" s="165"/>
      <c r="F11" s="152"/>
      <c r="G11" s="10" t="s">
        <v>29</v>
      </c>
      <c r="H11" s="70">
        <v>0</v>
      </c>
      <c r="I11" s="68"/>
      <c r="J11" s="66"/>
      <c r="K11" s="2"/>
      <c r="L11" s="97"/>
    </row>
    <row r="12" spans="2:12" x14ac:dyDescent="0.25">
      <c r="B12" s="12"/>
      <c r="C12" s="152" t="s">
        <v>30</v>
      </c>
      <c r="D12" s="153"/>
      <c r="E12" s="153"/>
      <c r="F12" s="153"/>
      <c r="G12" s="10" t="s">
        <v>31</v>
      </c>
      <c r="H12" s="70">
        <v>0</v>
      </c>
      <c r="I12" s="69"/>
      <c r="J12" s="67"/>
      <c r="K12" s="2"/>
      <c r="L12" s="97"/>
    </row>
    <row r="13" spans="2:12" ht="45" customHeight="1" x14ac:dyDescent="0.25">
      <c r="B13" s="12"/>
      <c r="C13" s="152" t="s">
        <v>32</v>
      </c>
      <c r="D13" s="160"/>
      <c r="E13" s="160"/>
      <c r="F13" s="160"/>
      <c r="G13" s="10" t="s">
        <v>33</v>
      </c>
      <c r="H13" s="70">
        <v>0</v>
      </c>
      <c r="I13" s="10" t="s">
        <v>34</v>
      </c>
      <c r="J13" s="70">
        <v>0</v>
      </c>
      <c r="L13" s="97"/>
    </row>
    <row r="14" spans="2:12" x14ac:dyDescent="0.25">
      <c r="B14" s="12"/>
      <c r="C14" s="159" t="s">
        <v>35</v>
      </c>
      <c r="D14" s="160"/>
      <c r="E14" s="160"/>
      <c r="F14" s="160"/>
      <c r="G14" s="10" t="s">
        <v>36</v>
      </c>
      <c r="H14" s="71">
        <f>SUM(H8,H9,H10,H11,H12,H13)</f>
        <v>0</v>
      </c>
      <c r="I14" s="10" t="s">
        <v>37</v>
      </c>
      <c r="J14" s="71">
        <f>SUM(J9,J10,J13)</f>
        <v>0</v>
      </c>
    </row>
    <row r="15" spans="2:12" ht="29.25" customHeight="1" x14ac:dyDescent="0.25">
      <c r="B15" s="12"/>
      <c r="C15" s="152" t="s">
        <v>38</v>
      </c>
      <c r="D15" s="160"/>
      <c r="E15" s="160"/>
      <c r="F15" s="160"/>
      <c r="G15" s="10" t="s">
        <v>39</v>
      </c>
      <c r="H15" s="71">
        <f>H6-H14</f>
        <v>0</v>
      </c>
      <c r="I15" s="32"/>
      <c r="J15" s="67"/>
      <c r="K15" s="20"/>
    </row>
    <row r="16" spans="2:12" ht="29.25" customHeight="1" x14ac:dyDescent="0.25">
      <c r="B16" s="25"/>
      <c r="C16" s="153" t="s">
        <v>40</v>
      </c>
      <c r="D16" s="160"/>
      <c r="E16" s="160"/>
      <c r="F16" s="160"/>
      <c r="G16" s="14"/>
      <c r="H16" s="14"/>
      <c r="I16" s="10" t="s">
        <v>41</v>
      </c>
      <c r="J16" s="71">
        <f>J7-J14</f>
        <v>0</v>
      </c>
    </row>
    <row r="17" spans="2:10" x14ac:dyDescent="0.25">
      <c r="G17" s="2"/>
      <c r="H17" s="2"/>
    </row>
    <row r="18" spans="2:10" x14ac:dyDescent="0.25">
      <c r="B18" s="161" t="str">
        <f>IF(AND(Paramètres!Y21=TRUE,Paramètres!K35&lt;&gt;""),IF(AND(H6=0,J7=0,H8=0,H9=0,J9=0,H10=0,J10=0,H11=0,H12=0,H13=0,J13=0),"Merci de compléter dans les cases jaunes le bénéfice de l'exercice",""),"")</f>
        <v/>
      </c>
      <c r="C18" s="161"/>
      <c r="D18" s="161"/>
      <c r="E18" s="161"/>
      <c r="F18" s="161"/>
      <c r="G18" s="161"/>
      <c r="H18" s="161"/>
      <c r="I18" s="161"/>
      <c r="J18" s="161"/>
    </row>
    <row r="19" spans="2:10" x14ac:dyDescent="0.25">
      <c r="H19" s="2"/>
    </row>
    <row r="21" spans="2:10" x14ac:dyDescent="0.25">
      <c r="B21" s="163" t="s">
        <v>390</v>
      </c>
      <c r="C21" s="163"/>
      <c r="D21" s="163"/>
      <c r="E21" s="163"/>
      <c r="F21" s="163"/>
      <c r="G21" s="163"/>
      <c r="H21" s="163"/>
      <c r="I21" s="163"/>
      <c r="J21" s="163"/>
    </row>
    <row r="23" spans="2:10" x14ac:dyDescent="0.25">
      <c r="B23" s="164" t="s">
        <v>389</v>
      </c>
      <c r="C23" s="164"/>
      <c r="D23" s="164"/>
      <c r="E23" s="164"/>
      <c r="F23" s="164"/>
      <c r="G23" s="164"/>
      <c r="H23" s="164"/>
      <c r="I23" s="1" t="s">
        <v>42</v>
      </c>
      <c r="J23" s="75">
        <f>IF(Paramètres!Y21=TRUE,IF(Paramètres!G25&lt;Calcul!K49,Paramètres!K35,IF(Paramètres!K35&gt;10000000,10000000,Paramètres!K35)),0)</f>
        <v>0</v>
      </c>
    </row>
    <row r="24" spans="2:10" x14ac:dyDescent="0.25">
      <c r="B24" s="164" t="s">
        <v>388</v>
      </c>
      <c r="C24" s="164"/>
      <c r="D24" s="164"/>
      <c r="E24" s="164"/>
      <c r="F24" s="164"/>
      <c r="G24" s="164"/>
      <c r="H24" s="164"/>
      <c r="I24" s="1" t="s">
        <v>43</v>
      </c>
      <c r="J24" s="75">
        <f>Paramètres!K36</f>
        <v>0</v>
      </c>
    </row>
    <row r="25" spans="2:10" ht="29.25" customHeight="1" x14ac:dyDescent="0.25">
      <c r="B25" s="158" t="s">
        <v>387</v>
      </c>
      <c r="C25" s="158"/>
      <c r="D25" s="158"/>
      <c r="E25" s="158"/>
      <c r="F25" s="158"/>
      <c r="G25" s="158"/>
      <c r="H25" s="158"/>
      <c r="I25" s="1" t="s">
        <v>44</v>
      </c>
      <c r="J25" s="73">
        <f>IFERROR(IF(J23/J24&gt;1,1,J23/J24),0)</f>
        <v>0</v>
      </c>
    </row>
  </sheetData>
  <sheetProtection password="E733" sheet="1" selectLockedCells="1"/>
  <mergeCells count="22">
    <mergeCell ref="C2:G2"/>
    <mergeCell ref="B25:H25"/>
    <mergeCell ref="C14:F14"/>
    <mergeCell ref="C15:F15"/>
    <mergeCell ref="C16:F16"/>
    <mergeCell ref="B18:J18"/>
    <mergeCell ref="C3:G3"/>
    <mergeCell ref="H2:I3"/>
    <mergeCell ref="B21:J21"/>
    <mergeCell ref="B23:H23"/>
    <mergeCell ref="B24:H24"/>
    <mergeCell ref="C13:F13"/>
    <mergeCell ref="C8:F8"/>
    <mergeCell ref="C9:F9"/>
    <mergeCell ref="C10:F10"/>
    <mergeCell ref="C11:F11"/>
    <mergeCell ref="C12:F12"/>
    <mergeCell ref="G5:H5"/>
    <mergeCell ref="I5:J5"/>
    <mergeCell ref="C5:F5"/>
    <mergeCell ref="C6:F6"/>
    <mergeCell ref="C7:F7"/>
  </mergeCells>
  <pageMargins left="0.7" right="0.7" top="0.75" bottom="0.75" header="0.3" footer="0.3"/>
  <pageSetup paperSize="9"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AC230"/>
  </sheetPr>
  <dimension ref="B2:L24"/>
  <sheetViews>
    <sheetView showGridLines="0" showRowColHeaders="0" workbookViewId="0">
      <selection activeCell="I8" sqref="I8"/>
    </sheetView>
  </sheetViews>
  <sheetFormatPr baseColWidth="10" defaultRowHeight="15" x14ac:dyDescent="0.25"/>
  <cols>
    <col min="1" max="1" width="2.7109375" customWidth="1"/>
    <col min="2" max="2" width="16.28515625" customWidth="1"/>
    <col min="4" max="4" width="8.5703125" customWidth="1"/>
    <col min="5" max="5" width="4.5703125" customWidth="1"/>
    <col min="6" max="6" width="3.42578125" customWidth="1"/>
    <col min="7" max="8" width="11.42578125" customWidth="1"/>
    <col min="9" max="9" width="12.7109375" customWidth="1"/>
    <col min="11" max="12" width="12.7109375" customWidth="1"/>
  </cols>
  <sheetData>
    <row r="2" spans="2:12" ht="15.75" x14ac:dyDescent="0.25">
      <c r="C2" s="157" t="str">
        <f>"Dossier de : "&amp;Paramètres!G16</f>
        <v xml:space="preserve">Dossier de : </v>
      </c>
      <c r="D2" s="157"/>
      <c r="E2" s="157"/>
      <c r="F2" s="157"/>
      <c r="G2" s="157"/>
      <c r="H2" s="157"/>
      <c r="I2" s="162" t="str">
        <f>"Exercice "&amp;Paramètres!G26</f>
        <v xml:space="preserve">Exercice </v>
      </c>
      <c r="J2" s="162"/>
      <c r="K2" s="162"/>
      <c r="L2" s="114"/>
    </row>
    <row r="3" spans="2:12" ht="15.75" x14ac:dyDescent="0.25">
      <c r="C3" s="157" t="str">
        <f>"Siret N°"&amp;Paramètres!G17</f>
        <v>Siret N°</v>
      </c>
      <c r="D3" s="157"/>
      <c r="E3" s="157"/>
      <c r="F3" s="157"/>
      <c r="G3" s="157"/>
      <c r="H3" s="114"/>
      <c r="I3" s="162"/>
      <c r="J3" s="162"/>
      <c r="K3" s="162"/>
      <c r="L3" s="114"/>
    </row>
    <row r="5" spans="2:12" ht="42.75" customHeight="1" x14ac:dyDescent="0.25">
      <c r="B5" s="154" t="s">
        <v>45</v>
      </c>
      <c r="C5" s="179"/>
      <c r="D5" s="179"/>
      <c r="E5" s="179"/>
      <c r="F5" s="180"/>
      <c r="G5" s="154" t="s">
        <v>14</v>
      </c>
      <c r="H5" s="178"/>
      <c r="I5" s="155"/>
      <c r="J5" s="154" t="s">
        <v>15</v>
      </c>
      <c r="K5" s="178"/>
      <c r="L5" s="155"/>
    </row>
    <row r="6" spans="2:12" ht="29.25" customHeight="1" x14ac:dyDescent="0.25">
      <c r="B6" s="181" t="s">
        <v>46</v>
      </c>
      <c r="C6" s="165"/>
      <c r="D6" s="165"/>
      <c r="E6" s="165"/>
      <c r="F6" s="152"/>
      <c r="G6" s="10" t="s">
        <v>39</v>
      </c>
      <c r="H6" s="30"/>
      <c r="I6" s="74">
        <f>'ZFU Recto'!H15</f>
        <v>0</v>
      </c>
      <c r="J6" s="13"/>
      <c r="K6" s="16"/>
      <c r="L6" s="22"/>
    </row>
    <row r="7" spans="2:12" ht="30" customHeight="1" x14ac:dyDescent="0.25">
      <c r="B7" s="181" t="s">
        <v>47</v>
      </c>
      <c r="C7" s="165"/>
      <c r="D7" s="165"/>
      <c r="E7" s="165"/>
      <c r="F7" s="152"/>
      <c r="G7" s="13"/>
      <c r="H7" s="16"/>
      <c r="I7" s="22"/>
      <c r="J7" s="10" t="s">
        <v>41</v>
      </c>
      <c r="K7" s="30"/>
      <c r="L7" s="74">
        <f>'ZFU Recto'!J16</f>
        <v>0</v>
      </c>
    </row>
    <row r="8" spans="2:12" ht="30" customHeight="1" x14ac:dyDescent="0.25">
      <c r="B8" s="181" t="s">
        <v>83</v>
      </c>
      <c r="C8" s="165"/>
      <c r="D8" s="165"/>
      <c r="E8" s="165"/>
      <c r="F8" s="152"/>
      <c r="G8" s="10" t="s">
        <v>48</v>
      </c>
      <c r="H8" s="30"/>
      <c r="I8" s="74">
        <f>ROUND($I$6*'ZFU Recto'!$J$25,0)</f>
        <v>0</v>
      </c>
      <c r="J8" s="18"/>
      <c r="K8" s="19"/>
      <c r="L8" s="23"/>
    </row>
    <row r="9" spans="2:12" ht="15" customHeight="1" x14ac:dyDescent="0.25">
      <c r="B9" s="169" t="s">
        <v>49</v>
      </c>
      <c r="C9" s="170"/>
      <c r="D9" s="170"/>
      <c r="E9" s="170"/>
      <c r="F9" s="171"/>
      <c r="G9" s="79">
        <v>0.6</v>
      </c>
      <c r="H9" s="1" t="s">
        <v>50</v>
      </c>
      <c r="I9" s="74">
        <f>ROUND($I$6*'ZFU Recto'!$J$25*Calcul!K6,0)</f>
        <v>0</v>
      </c>
      <c r="J9" s="31"/>
      <c r="K9" s="15"/>
      <c r="L9" s="24"/>
    </row>
    <row r="10" spans="2:12" x14ac:dyDescent="0.25">
      <c r="B10" s="172"/>
      <c r="C10" s="173"/>
      <c r="D10" s="173"/>
      <c r="E10" s="173"/>
      <c r="F10" s="174"/>
      <c r="G10" s="79">
        <v>0.4</v>
      </c>
      <c r="H10" s="1" t="s">
        <v>51</v>
      </c>
      <c r="I10" s="74">
        <f>ROUND($I$6*'ZFU Recto'!$J$25*Calcul!K7,0)</f>
        <v>0</v>
      </c>
      <c r="J10" s="31"/>
      <c r="K10" s="15"/>
      <c r="L10" s="24"/>
    </row>
    <row r="11" spans="2:12" x14ac:dyDescent="0.25">
      <c r="B11" s="175"/>
      <c r="C11" s="176"/>
      <c r="D11" s="176"/>
      <c r="E11" s="176"/>
      <c r="F11" s="177"/>
      <c r="G11" s="79">
        <v>0.2</v>
      </c>
      <c r="H11" s="1" t="s">
        <v>52</v>
      </c>
      <c r="I11" s="74">
        <f>ROUND($I$6*'ZFU Recto'!$J$25*Calcul!K8,0)</f>
        <v>0</v>
      </c>
      <c r="J11" s="17"/>
      <c r="K11" s="14"/>
      <c r="L11" s="21"/>
    </row>
    <row r="12" spans="2:12" ht="15" customHeight="1" x14ac:dyDescent="0.25">
      <c r="B12" s="169" t="s">
        <v>65</v>
      </c>
      <c r="C12" s="170"/>
      <c r="D12" s="170"/>
      <c r="E12" s="170"/>
      <c r="F12" s="171"/>
      <c r="G12" s="18"/>
      <c r="H12" s="19"/>
      <c r="I12" s="23"/>
      <c r="J12" s="1" t="s">
        <v>53</v>
      </c>
      <c r="K12" s="30"/>
      <c r="L12" s="74">
        <f>ROUND('ZFU Recto'!$J$25*'ZFU Verso'!$L$7,0)</f>
        <v>0</v>
      </c>
    </row>
    <row r="13" spans="2:12" x14ac:dyDescent="0.25">
      <c r="B13" s="172"/>
      <c r="C13" s="173"/>
      <c r="D13" s="173"/>
      <c r="E13" s="173"/>
      <c r="F13" s="174"/>
      <c r="G13" s="31"/>
      <c r="H13" s="15"/>
      <c r="I13" s="24"/>
      <c r="J13" s="79">
        <v>0.6</v>
      </c>
      <c r="K13" s="1" t="s">
        <v>54</v>
      </c>
      <c r="L13" s="74">
        <f>ROUND('ZFU Recto'!$J$25*'ZFU Verso'!$L$7*Calcul!K6,0)</f>
        <v>0</v>
      </c>
    </row>
    <row r="14" spans="2:12" x14ac:dyDescent="0.25">
      <c r="B14" s="172"/>
      <c r="C14" s="173"/>
      <c r="D14" s="173"/>
      <c r="E14" s="173"/>
      <c r="F14" s="174"/>
      <c r="G14" s="31"/>
      <c r="H14" s="15"/>
      <c r="I14" s="24"/>
      <c r="J14" s="79">
        <v>0.4</v>
      </c>
      <c r="K14" s="1" t="s">
        <v>55</v>
      </c>
      <c r="L14" s="74">
        <f>ROUND('ZFU Recto'!$J$25*'ZFU Verso'!$L$7*Calcul!K7,0)</f>
        <v>0</v>
      </c>
    </row>
    <row r="15" spans="2:12" x14ac:dyDescent="0.25">
      <c r="B15" s="175"/>
      <c r="C15" s="176"/>
      <c r="D15" s="176"/>
      <c r="E15" s="176"/>
      <c r="F15" s="177"/>
      <c r="G15" s="17"/>
      <c r="H15" s="14"/>
      <c r="I15" s="21"/>
      <c r="J15" s="79">
        <v>0.2</v>
      </c>
      <c r="K15" s="1" t="s">
        <v>56</v>
      </c>
      <c r="L15" s="74">
        <f>ROUND('ZFU Recto'!$J$25*'ZFU Verso'!$L$7*Calcul!K8,0)</f>
        <v>0</v>
      </c>
    </row>
    <row r="18" spans="2:11" ht="45.75" customHeight="1" x14ac:dyDescent="0.25">
      <c r="B18" s="154" t="s">
        <v>57</v>
      </c>
      <c r="C18" s="178"/>
      <c r="D18" s="178"/>
      <c r="E18" s="178"/>
      <c r="F18" s="178"/>
      <c r="G18" s="155"/>
      <c r="H18" s="154" t="s">
        <v>14</v>
      </c>
      <c r="I18" s="155"/>
      <c r="J18" s="154" t="str">
        <f>J5</f>
        <v>Taux réduit</v>
      </c>
      <c r="K18" s="155"/>
    </row>
    <row r="19" spans="2:11" ht="64.5" customHeight="1" x14ac:dyDescent="0.25">
      <c r="B19" s="166" t="s">
        <v>391</v>
      </c>
      <c r="C19" s="167"/>
      <c r="D19" s="167"/>
      <c r="E19" s="167"/>
      <c r="F19" s="167"/>
      <c r="G19" s="168"/>
      <c r="H19" s="26" t="s">
        <v>58</v>
      </c>
      <c r="I19" s="76">
        <f>IF(Calcul!D6="X",IF(($I$6*'ZFU Recto'!$J$25*Calcul!K5)+I9+I10+I11&gt;50000+Calcul!D8,50000+Calcul!D8,($I$6*'ZFU Recto'!$J$25*Calcul!K5)+'ZFU Verso'!I9+'ZFU Verso'!I10+'ZFU Verso'!I11),IF(Calcul!D5="X",IF(($I$6*'ZFU Recto'!$J$25*Calcul!K5)+I9+I10+I11&gt;100000+Calcul!D8,100000+Calcul!D8,($I$6*'ZFU Recto'!$J$25*Calcul!K5)+'ZFU Verso'!I9+'ZFU Verso'!I10+'ZFU Verso'!I11),IF(Calcul!D4="X",IF(($I$6*'ZFU Recto'!$J$25*Calcul!K5)+I9+I10+I11&gt;61000,61000,($I$6*'ZFU Recto'!$J$25*Calcul!K5)+'ZFU Verso'!I9+'ZFU Verso'!I10+'ZFU Verso'!I11),0)))</f>
        <v>0</v>
      </c>
      <c r="J19" s="32"/>
      <c r="K19" s="33"/>
    </row>
    <row r="20" spans="2:11" ht="45" customHeight="1" x14ac:dyDescent="0.25">
      <c r="B20" s="166" t="s">
        <v>392</v>
      </c>
      <c r="C20" s="167"/>
      <c r="D20" s="167"/>
      <c r="E20" s="167"/>
      <c r="F20" s="167"/>
      <c r="G20" s="168"/>
      <c r="H20" s="32"/>
      <c r="I20" s="34"/>
      <c r="J20" s="35" t="s">
        <v>59</v>
      </c>
      <c r="K20" s="77">
        <f>IF(Calcul!D6="X",IF(('ZFU Recto'!$J$25*'ZFU Verso'!$L$7*Calcul!K5)+L13+L14+L15+I19&gt;50000+Calcul!D8,50000+Calcul!D8-I19,('ZFU Recto'!$J$25*'ZFU Verso'!$L$7*Calcul!K5)+'ZFU Verso'!L13+'ZFU Verso'!L14+'ZFU Verso'!L15),IF(Calcul!D5="X",IF(('ZFU Recto'!$J$25*'ZFU Verso'!$L$7*Calcul!K5)+L13+L14+L15+I19&gt;100000+Calcul!D8,100000+Calcul!D8-I19,('ZFU Recto'!$J$25*'ZFU Verso'!$L$7*Calcul!K5)+'ZFU Verso'!L13+'ZFU Verso'!L14+'ZFU Verso'!L15),IF(Calcul!D4="X",IF(('ZFU Recto'!$J$25*'ZFU Verso'!$L$7*Calcul!K5)+L13+L14+L15+I19&gt;61000,61000-I19,('ZFU Recto'!$J$25*'ZFU Verso'!$L$7*Calcul!K5)+'ZFU Verso'!L13+'ZFU Verso'!L14+'ZFU Verso'!L15),0)))</f>
        <v>0</v>
      </c>
    </row>
    <row r="21" spans="2:11" ht="9" customHeight="1" x14ac:dyDescent="0.25">
      <c r="B21" s="27"/>
      <c r="C21" s="28"/>
      <c r="D21" s="28"/>
      <c r="E21" s="28"/>
      <c r="F21" s="28"/>
      <c r="G21" s="28"/>
      <c r="H21" s="28"/>
      <c r="I21" s="28"/>
      <c r="J21" s="28"/>
      <c r="K21" s="29"/>
    </row>
    <row r="22" spans="2:11" ht="30" customHeight="1" x14ac:dyDescent="0.25">
      <c r="B22" s="154" t="s">
        <v>60</v>
      </c>
      <c r="C22" s="178"/>
      <c r="D22" s="178"/>
      <c r="E22" s="178"/>
      <c r="F22" s="178"/>
      <c r="G22" s="155"/>
      <c r="H22" s="5"/>
      <c r="I22" s="5" t="s">
        <v>14</v>
      </c>
      <c r="J22" s="5"/>
      <c r="K22" s="5" t="s">
        <v>14</v>
      </c>
    </row>
    <row r="23" spans="2:11" ht="31.5" customHeight="1" x14ac:dyDescent="0.25">
      <c r="B23" s="166" t="s">
        <v>61</v>
      </c>
      <c r="C23" s="167"/>
      <c r="D23" s="167"/>
      <c r="E23" s="167"/>
      <c r="F23" s="167"/>
      <c r="G23" s="168"/>
      <c r="H23" s="26" t="s">
        <v>62</v>
      </c>
      <c r="I23" s="77">
        <f>'ZFU Recto'!H6-'ZFU Verso'!I19</f>
        <v>0</v>
      </c>
      <c r="J23" s="32"/>
      <c r="K23" s="33"/>
    </row>
    <row r="24" spans="2:11" ht="30.75" customHeight="1" x14ac:dyDescent="0.25">
      <c r="B24" s="166" t="s">
        <v>63</v>
      </c>
      <c r="C24" s="167"/>
      <c r="D24" s="167"/>
      <c r="E24" s="167"/>
      <c r="F24" s="167"/>
      <c r="G24" s="168"/>
      <c r="H24" s="32"/>
      <c r="I24" s="34"/>
      <c r="J24" s="26" t="s">
        <v>64</v>
      </c>
      <c r="K24" s="77">
        <f>'ZFU Recto'!J7-'ZFU Verso'!K20</f>
        <v>0</v>
      </c>
    </row>
  </sheetData>
  <sheetProtection password="E733" sheet="1" objects="1" scenarios="1"/>
  <mergeCells count="19">
    <mergeCell ref="C3:G3"/>
    <mergeCell ref="C2:H2"/>
    <mergeCell ref="I2:K3"/>
    <mergeCell ref="G5:I5"/>
    <mergeCell ref="J5:L5"/>
    <mergeCell ref="H18:I18"/>
    <mergeCell ref="J18:K18"/>
    <mergeCell ref="B5:F5"/>
    <mergeCell ref="B6:F6"/>
    <mergeCell ref="B7:F7"/>
    <mergeCell ref="B8:F8"/>
    <mergeCell ref="B23:G23"/>
    <mergeCell ref="B24:G24"/>
    <mergeCell ref="B9:F11"/>
    <mergeCell ref="B12:F15"/>
    <mergeCell ref="B18:G18"/>
    <mergeCell ref="B19:G19"/>
    <mergeCell ref="B20:G20"/>
    <mergeCell ref="B22:G22"/>
  </mergeCells>
  <pageMargins left="0.7" right="0.7" top="0.75" bottom="0.75" header="0.3" footer="0.3"/>
  <pageSetup paperSize="9" scale="7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70"/>
  <sheetViews>
    <sheetView workbookViewId="0">
      <selection activeCell="N2" sqref="N2"/>
    </sheetView>
  </sheetViews>
  <sheetFormatPr baseColWidth="10" defaultRowHeight="15" x14ac:dyDescent="0.25"/>
  <cols>
    <col min="2" max="2" width="11.42578125" customWidth="1"/>
    <col min="3" max="3" width="12.140625" customWidth="1"/>
    <col min="8" max="8" width="11.42578125" customWidth="1"/>
    <col min="9" max="9" width="10.85546875" customWidth="1"/>
    <col min="10" max="10" width="13.42578125" bestFit="1" customWidth="1"/>
    <col min="11" max="11" width="14.140625" customWidth="1"/>
    <col min="12" max="12" width="12.140625" customWidth="1"/>
  </cols>
  <sheetData>
    <row r="2" spans="2:18" x14ac:dyDescent="0.25">
      <c r="B2" s="163" t="s">
        <v>75</v>
      </c>
      <c r="C2" s="163"/>
      <c r="D2" s="163"/>
      <c r="F2" s="163" t="s">
        <v>81</v>
      </c>
      <c r="G2" s="163"/>
      <c r="H2" s="163"/>
      <c r="I2" s="20"/>
      <c r="J2" s="182" t="s">
        <v>78</v>
      </c>
      <c r="K2" s="182"/>
      <c r="L2" s="20"/>
      <c r="M2" s="20"/>
    </row>
    <row r="3" spans="2:18" x14ac:dyDescent="0.25">
      <c r="D3" s="20"/>
      <c r="E3" s="46"/>
      <c r="I3" s="20"/>
      <c r="L3" s="20"/>
      <c r="M3" s="20"/>
    </row>
    <row r="4" spans="2:18" x14ac:dyDescent="0.25">
      <c r="B4" s="164" t="s">
        <v>69</v>
      </c>
      <c r="C4" s="164"/>
      <c r="D4" s="47" t="str">
        <f>IF(AND(Paramètres!G25&lt;DATE(2006,1,1),Paramètres!G25&gt;DATE(1900,1,1)),"X","")</f>
        <v/>
      </c>
      <c r="E4" s="20"/>
      <c r="F4" s="164" t="s">
        <v>66</v>
      </c>
      <c r="G4" s="164"/>
      <c r="H4" s="7">
        <f>MONTH(Paramètres!G25)</f>
        <v>1</v>
      </c>
      <c r="I4" s="20"/>
      <c r="J4" s="1" t="s">
        <v>82</v>
      </c>
      <c r="K4" s="37">
        <f>IFERROR(IF($D$6="X",VLOOKUP(Paramètres!G26,$C$16:$D$24,2,FALSE),IF($D$5="X",VLOOKUP(Paramètres!G26,$C$31:$D$45,2,FALSE),VLOOKUP(Paramètres!G26,$C$52:$D$66,2,FALSE))),0)</f>
        <v>0</v>
      </c>
      <c r="L4" s="20"/>
      <c r="M4" s="20"/>
    </row>
    <row r="5" spans="2:18" x14ac:dyDescent="0.25">
      <c r="B5" s="164" t="s">
        <v>76</v>
      </c>
      <c r="C5" s="164"/>
      <c r="D5" s="47" t="str">
        <f>IF(AND(Paramètres!G25&lt;=DATE(2014,12,31),Paramètres!G25&gt;=DATE(2006,1,1)),"X","")</f>
        <v/>
      </c>
      <c r="F5" s="164" t="s">
        <v>67</v>
      </c>
      <c r="G5" s="164"/>
      <c r="H5" s="7">
        <v>1</v>
      </c>
      <c r="I5" s="20"/>
      <c r="J5" s="41">
        <v>1</v>
      </c>
      <c r="K5" s="42">
        <f>IFERROR(IF($D$6="X",VLOOKUP(Paramètres!G26,TABL1,3,FALSE),IF($D$5="X",VLOOKUP(Paramètres!G26,TABL2,3,FALSE),VLOOKUP(Paramètres!G26,TABL3,3,FALSE))),0)</f>
        <v>0</v>
      </c>
      <c r="L5" s="20"/>
      <c r="M5" s="20"/>
    </row>
    <row r="6" spans="2:18" x14ac:dyDescent="0.25">
      <c r="B6" s="164" t="s">
        <v>77</v>
      </c>
      <c r="C6" s="164"/>
      <c r="D6" s="47" t="str">
        <f>IF(Paramètres!G25&gt;=DATE(2015,1,1),"X","")</f>
        <v/>
      </c>
      <c r="F6" s="186" t="s">
        <v>79</v>
      </c>
      <c r="G6" s="187"/>
      <c r="H6" s="7">
        <f>(30-H5+1)+(12-H4)*30</f>
        <v>360</v>
      </c>
      <c r="J6" s="41">
        <v>0.6</v>
      </c>
      <c r="K6" s="42">
        <f>IFERROR(IF($D$6="X",VLOOKUP(Paramètres!G26,TABL1,4,FALSE),IF($D$5="X",VLOOKUP(Paramètres!G26,TABL2,4,FALSE),VLOOKUP(Paramètres!G26,TABL3,4,FALSE))),0)</f>
        <v>0</v>
      </c>
    </row>
    <row r="7" spans="2:18" x14ac:dyDescent="0.25">
      <c r="F7" s="186" t="s">
        <v>80</v>
      </c>
      <c r="G7" s="187"/>
      <c r="H7" s="11">
        <f>(H5-1)+(H4-1)*30</f>
        <v>0</v>
      </c>
      <c r="J7" s="41">
        <v>0.4</v>
      </c>
      <c r="K7" s="43">
        <f>IFERROR(IF($D$6="X",VLOOKUP(Paramètres!G26,TABL1,5,FALSE),IF($D$5="X",VLOOKUP(Paramètres!G26,TABL2,5,FALSE),VLOOKUP(Paramètres!G26,TABL3,5,FALSE))),0)</f>
        <v>0</v>
      </c>
    </row>
    <row r="8" spans="2:18" x14ac:dyDescent="0.25">
      <c r="B8" s="164" t="s">
        <v>74</v>
      </c>
      <c r="C8" s="164"/>
      <c r="D8" s="7">
        <f>Paramètres!E29*5000</f>
        <v>0</v>
      </c>
      <c r="F8" s="164" t="s">
        <v>73</v>
      </c>
      <c r="G8" s="164"/>
      <c r="H8" s="7">
        <f>H6+H7</f>
        <v>360</v>
      </c>
      <c r="J8" s="41">
        <v>0.2</v>
      </c>
      <c r="K8" s="43">
        <f>IFERROR(IF($D$6="X",VLOOKUP(Paramètres!G26,TABL1,6,FALSE),IF($D$5="X",VLOOKUP(Paramètres!G26,TABL2,6,FALSE),VLOOKUP(Paramètres!G26,TABL3,6,FALSE))),0)</f>
        <v>0</v>
      </c>
    </row>
    <row r="9" spans="2:18" x14ac:dyDescent="0.25">
      <c r="Q9" s="20"/>
      <c r="R9" s="20"/>
    </row>
    <row r="10" spans="2:18" x14ac:dyDescent="0.25">
      <c r="Q10" s="20"/>
      <c r="R10" s="36"/>
    </row>
    <row r="11" spans="2:18" x14ac:dyDescent="0.25">
      <c r="G11" s="20"/>
      <c r="Q11" s="20"/>
      <c r="R11" s="36"/>
    </row>
    <row r="12" spans="2:18" x14ac:dyDescent="0.25">
      <c r="G12" s="20"/>
      <c r="Q12" s="20"/>
      <c r="R12" s="36"/>
    </row>
    <row r="13" spans="2:18" x14ac:dyDescent="0.25">
      <c r="B13" s="183" t="s">
        <v>70</v>
      </c>
      <c r="C13" s="184"/>
      <c r="D13" s="184"/>
      <c r="E13" s="184"/>
      <c r="F13" s="184"/>
      <c r="G13" s="184"/>
      <c r="H13" s="184"/>
      <c r="I13" s="185"/>
      <c r="Q13" s="20"/>
      <c r="R13" s="36"/>
    </row>
    <row r="14" spans="2:18" x14ac:dyDescent="0.25">
      <c r="G14" s="20"/>
      <c r="Q14" s="20"/>
      <c r="R14" s="36"/>
    </row>
    <row r="15" spans="2:18" x14ac:dyDescent="0.25">
      <c r="B15" s="1"/>
      <c r="C15" s="1" t="s">
        <v>68</v>
      </c>
      <c r="D15" s="37"/>
      <c r="E15" s="38">
        <v>1</v>
      </c>
      <c r="F15" s="38">
        <v>0.6</v>
      </c>
      <c r="G15" s="38">
        <v>0.4</v>
      </c>
      <c r="H15" s="38">
        <v>0.2</v>
      </c>
      <c r="I15" s="39"/>
      <c r="Q15" s="20"/>
      <c r="R15" s="36"/>
    </row>
    <row r="16" spans="2:18" x14ac:dyDescent="0.25">
      <c r="B16" s="3">
        <v>1</v>
      </c>
      <c r="C16" s="48" t="str">
        <f>IF($D$6="","",IF(Paramètres!G25="","",(YEAR(Paramètres!G25)+B16-1)))</f>
        <v/>
      </c>
      <c r="D16" s="49" t="str">
        <f>IF($D$6="","",$H$7/$H$8*0+$H$6/$H$8*1)</f>
        <v/>
      </c>
      <c r="E16" s="50" t="str">
        <f>IF($D$6="","",$H$6/$H$8*1)</f>
        <v/>
      </c>
      <c r="F16" s="50"/>
      <c r="G16" s="51"/>
      <c r="H16" s="50"/>
      <c r="I16" s="52">
        <f t="shared" ref="I16:I24" si="0">SUM(E16:H16)</f>
        <v>0</v>
      </c>
      <c r="Q16" s="20"/>
      <c r="R16" s="36"/>
    </row>
    <row r="17" spans="2:18" x14ac:dyDescent="0.25">
      <c r="B17" s="3">
        <v>2</v>
      </c>
      <c r="C17" s="48" t="str">
        <f>IF($D$6="","",IF(Paramètres!G25="","",(YEAR(Paramètres!G25)+B17-1)))</f>
        <v/>
      </c>
      <c r="D17" s="49" t="str">
        <f t="shared" ref="D17:E20" si="1">IF($D$6="","",1)</f>
        <v/>
      </c>
      <c r="E17" s="50" t="str">
        <f t="shared" si="1"/>
        <v/>
      </c>
      <c r="F17" s="50"/>
      <c r="G17" s="50"/>
      <c r="H17" s="50"/>
      <c r="I17" s="52">
        <f t="shared" si="0"/>
        <v>0</v>
      </c>
      <c r="Q17" s="20"/>
      <c r="R17" s="36"/>
    </row>
    <row r="18" spans="2:18" x14ac:dyDescent="0.25">
      <c r="B18" s="3">
        <v>3</v>
      </c>
      <c r="C18" s="48" t="str">
        <f>IF($D$6="","",IF(Paramètres!G25="","",(YEAR(Paramètres!G25)+B18-1)))</f>
        <v/>
      </c>
      <c r="D18" s="49" t="str">
        <f t="shared" si="1"/>
        <v/>
      </c>
      <c r="E18" s="50" t="str">
        <f t="shared" si="1"/>
        <v/>
      </c>
      <c r="F18" s="50"/>
      <c r="G18" s="50"/>
      <c r="H18" s="50"/>
      <c r="I18" s="52">
        <f t="shared" si="0"/>
        <v>0</v>
      </c>
      <c r="Q18" s="20"/>
      <c r="R18" s="20"/>
    </row>
    <row r="19" spans="2:18" x14ac:dyDescent="0.25">
      <c r="B19" s="3">
        <v>4</v>
      </c>
      <c r="C19" s="48" t="str">
        <f>IF($D$6="","",IF(Paramètres!G25="","",(YEAR(Paramètres!G25)+B19-1)))</f>
        <v/>
      </c>
      <c r="D19" s="49" t="str">
        <f t="shared" si="1"/>
        <v/>
      </c>
      <c r="E19" s="50" t="str">
        <f t="shared" si="1"/>
        <v/>
      </c>
      <c r="F19" s="50"/>
      <c r="G19" s="50"/>
      <c r="H19" s="50"/>
      <c r="I19" s="52">
        <f t="shared" si="0"/>
        <v>0</v>
      </c>
      <c r="Q19" s="20"/>
      <c r="R19" s="36"/>
    </row>
    <row r="20" spans="2:18" x14ac:dyDescent="0.25">
      <c r="B20" s="3">
        <v>5</v>
      </c>
      <c r="C20" s="48" t="str">
        <f>IF($D$6="","",IF(Paramètres!G25="","",(YEAR(Paramètres!G25)+B20-1)))</f>
        <v/>
      </c>
      <c r="D20" s="49" t="str">
        <f t="shared" si="1"/>
        <v/>
      </c>
      <c r="E20" s="50" t="str">
        <f t="shared" si="1"/>
        <v/>
      </c>
      <c r="F20" s="50"/>
      <c r="G20" s="50"/>
      <c r="H20" s="50"/>
      <c r="I20" s="52">
        <f t="shared" si="0"/>
        <v>0</v>
      </c>
      <c r="Q20" s="20"/>
      <c r="R20" s="20"/>
    </row>
    <row r="21" spans="2:18" x14ac:dyDescent="0.25">
      <c r="B21" s="3">
        <v>6</v>
      </c>
      <c r="C21" s="48" t="str">
        <f>IF($D$6="","",IF(Paramètres!G25="","",(YEAR(Paramètres!G25)+B21-1)))</f>
        <v/>
      </c>
      <c r="D21" s="53" t="str">
        <f>IF($D$6="","",$H$6/$H$8*0.6+$H$7/$H$8*1)</f>
        <v/>
      </c>
      <c r="E21" s="50" t="str">
        <f>IF($D$6="","",$H$7/$H$8*1)</f>
        <v/>
      </c>
      <c r="F21" s="50" t="str">
        <f>IF($D$6="","",$H$6/$H$8*0.6)</f>
        <v/>
      </c>
      <c r="G21" s="50"/>
      <c r="H21" s="50"/>
      <c r="I21" s="52">
        <f t="shared" si="0"/>
        <v>0</v>
      </c>
      <c r="Q21" s="20"/>
      <c r="R21" s="36"/>
    </row>
    <row r="22" spans="2:18" x14ac:dyDescent="0.25">
      <c r="B22" s="3">
        <v>7</v>
      </c>
      <c r="C22" s="48" t="str">
        <f>IF($D$6="","",IF(Paramètres!G25="","",(YEAR(Paramètres!G25)+B22-1)))</f>
        <v/>
      </c>
      <c r="D22" s="49" t="str">
        <f>IF($D$6="","",$H$7/$H$8*0.6+$H$6/$H$8*0.4)</f>
        <v/>
      </c>
      <c r="E22" s="50"/>
      <c r="F22" s="50" t="str">
        <f>IF($D$6="","",$H$7/$H$8*0.6)</f>
        <v/>
      </c>
      <c r="G22" s="50" t="str">
        <f>IF($D$6="","",$H$6/$H$8*0.4)</f>
        <v/>
      </c>
      <c r="H22" s="50"/>
      <c r="I22" s="52">
        <f t="shared" si="0"/>
        <v>0</v>
      </c>
      <c r="Q22" s="20"/>
      <c r="R22" s="36"/>
    </row>
    <row r="23" spans="2:18" x14ac:dyDescent="0.25">
      <c r="B23" s="3">
        <v>8</v>
      </c>
      <c r="C23" s="48" t="str">
        <f>IF($D$6="","",IF(Paramètres!G25="","",(YEAR(Paramètres!G25)+B23-1)))</f>
        <v/>
      </c>
      <c r="D23" s="49" t="str">
        <f>IF($D$6="","",$H$7/$H$8*0.4+$H$6/$H$8*0.2)</f>
        <v/>
      </c>
      <c r="E23" s="50"/>
      <c r="F23" s="50"/>
      <c r="G23" s="50" t="str">
        <f>IF($D$6="","",$H$7/$H$8*0.4)</f>
        <v/>
      </c>
      <c r="H23" s="50" t="str">
        <f>IF($D$6="","",$H$6/$H$8*0.2)</f>
        <v/>
      </c>
      <c r="I23" s="52">
        <f t="shared" si="0"/>
        <v>0</v>
      </c>
      <c r="Q23" s="20"/>
      <c r="R23" s="36"/>
    </row>
    <row r="24" spans="2:18" x14ac:dyDescent="0.25">
      <c r="B24" s="3">
        <v>9</v>
      </c>
      <c r="C24" s="48" t="str">
        <f>IF($D$6="","",IF(Paramètres!G25="","",(YEAR(Paramètres!G25)+B24-1)))</f>
        <v/>
      </c>
      <c r="D24" s="49" t="str">
        <f>IF($D$6="","",$H$7/$H$8*0.2+$H$6/$H$8*0)</f>
        <v/>
      </c>
      <c r="E24" s="50"/>
      <c r="F24" s="50"/>
      <c r="G24" s="50"/>
      <c r="H24" s="50" t="str">
        <f>IF($D$6="","",$H$7/$H$8*0.2)</f>
        <v/>
      </c>
      <c r="I24" s="52">
        <f t="shared" si="0"/>
        <v>0</v>
      </c>
      <c r="Q24" s="20"/>
      <c r="R24" s="36"/>
    </row>
    <row r="25" spans="2:18" x14ac:dyDescent="0.25">
      <c r="E25" s="40"/>
      <c r="F25" s="40"/>
      <c r="G25" s="40"/>
      <c r="H25" s="40"/>
      <c r="Q25" s="20"/>
      <c r="R25" s="20"/>
    </row>
    <row r="26" spans="2:18" x14ac:dyDescent="0.25">
      <c r="C26" s="20"/>
      <c r="D26" s="36"/>
      <c r="Q26" s="20"/>
      <c r="R26" s="20"/>
    </row>
    <row r="27" spans="2:18" x14ac:dyDescent="0.25">
      <c r="C27" s="20"/>
      <c r="D27" s="20"/>
      <c r="Q27" s="20"/>
      <c r="R27" s="36"/>
    </row>
    <row r="28" spans="2:18" x14ac:dyDescent="0.25">
      <c r="B28" s="183" t="s">
        <v>71</v>
      </c>
      <c r="C28" s="184"/>
      <c r="D28" s="184"/>
      <c r="E28" s="184"/>
      <c r="F28" s="184"/>
      <c r="G28" s="184"/>
      <c r="H28" s="184"/>
      <c r="I28" s="185"/>
      <c r="Q28" s="20"/>
      <c r="R28" s="36"/>
    </row>
    <row r="30" spans="2:18" x14ac:dyDescent="0.25">
      <c r="B30" s="3"/>
      <c r="C30" s="3" t="s">
        <v>68</v>
      </c>
      <c r="D30" s="49"/>
      <c r="E30" s="54">
        <v>1</v>
      </c>
      <c r="F30" s="54">
        <v>0.6</v>
      </c>
      <c r="G30" s="54">
        <v>0.4</v>
      </c>
      <c r="H30" s="54">
        <v>0.2</v>
      </c>
      <c r="I30" s="55"/>
    </row>
    <row r="31" spans="2:18" x14ac:dyDescent="0.25">
      <c r="B31" s="3">
        <v>1</v>
      </c>
      <c r="C31" s="48" t="str">
        <f>IF($D$5="","",IF(Paramètres!G25="","",(YEAR(Paramètres!G25)+B31-1)))</f>
        <v/>
      </c>
      <c r="D31" s="49" t="str">
        <f>IF($D$5="","",$H$7/$H$8*0+$H$6/$H$8*1)</f>
        <v/>
      </c>
      <c r="E31" s="50" t="str">
        <f>IF($D$5="","",$H$6/$H$8*1)</f>
        <v/>
      </c>
      <c r="F31" s="50"/>
      <c r="G31" s="50"/>
      <c r="H31" s="50"/>
      <c r="I31" s="52">
        <f t="shared" ref="I31:I45" si="2">SUM(E31:H31)</f>
        <v>0</v>
      </c>
      <c r="J31" s="44"/>
    </row>
    <row r="32" spans="2:18" x14ac:dyDescent="0.25">
      <c r="B32" s="3">
        <v>2</v>
      </c>
      <c r="C32" s="48" t="str">
        <f>IF($D$5="","",IF(Paramètres!G25="","",(YEAR(Paramètres!G25)+B32-1)))</f>
        <v/>
      </c>
      <c r="D32" s="49" t="str">
        <f t="shared" ref="D32:E35" si="3">IF($D$5="","",1)</f>
        <v/>
      </c>
      <c r="E32" s="50" t="str">
        <f t="shared" si="3"/>
        <v/>
      </c>
      <c r="F32" s="50"/>
      <c r="G32" s="50"/>
      <c r="H32" s="50"/>
      <c r="I32" s="52">
        <f t="shared" si="2"/>
        <v>0</v>
      </c>
      <c r="J32" s="44"/>
    </row>
    <row r="33" spans="2:10" x14ac:dyDescent="0.25">
      <c r="B33" s="3">
        <v>3</v>
      </c>
      <c r="C33" s="48" t="str">
        <f>IF($D$5="","",IF(Paramètres!G25="","",(YEAR(Paramètres!G25)+B33-1)))</f>
        <v/>
      </c>
      <c r="D33" s="49" t="str">
        <f t="shared" si="3"/>
        <v/>
      </c>
      <c r="E33" s="50" t="str">
        <f t="shared" si="3"/>
        <v/>
      </c>
      <c r="F33" s="50"/>
      <c r="G33" s="50"/>
      <c r="H33" s="50"/>
      <c r="I33" s="52">
        <f t="shared" si="2"/>
        <v>0</v>
      </c>
      <c r="J33" s="44"/>
    </row>
    <row r="34" spans="2:10" x14ac:dyDescent="0.25">
      <c r="B34" s="3">
        <v>4</v>
      </c>
      <c r="C34" s="48" t="str">
        <f>IF($D$5="","",IF(Paramètres!G25="","",(YEAR(Paramètres!G25)+B34-1)))</f>
        <v/>
      </c>
      <c r="D34" s="49" t="str">
        <f t="shared" si="3"/>
        <v/>
      </c>
      <c r="E34" s="50" t="str">
        <f t="shared" si="3"/>
        <v/>
      </c>
      <c r="F34" s="50"/>
      <c r="G34" s="50"/>
      <c r="H34" s="50"/>
      <c r="I34" s="52">
        <f t="shared" si="2"/>
        <v>0</v>
      </c>
      <c r="J34" s="44"/>
    </row>
    <row r="35" spans="2:10" x14ac:dyDescent="0.25">
      <c r="B35" s="3">
        <v>5</v>
      </c>
      <c r="C35" s="48" t="str">
        <f>IF($D$5="","",IF(Paramètres!G25="","",(YEAR(Paramètres!G25)+B35-1)))</f>
        <v/>
      </c>
      <c r="D35" s="49" t="str">
        <f t="shared" si="3"/>
        <v/>
      </c>
      <c r="E35" s="50" t="str">
        <f t="shared" si="3"/>
        <v/>
      </c>
      <c r="F35" s="50"/>
      <c r="G35" s="50"/>
      <c r="H35" s="50"/>
      <c r="I35" s="52">
        <f t="shared" si="2"/>
        <v>0</v>
      </c>
      <c r="J35" s="44"/>
    </row>
    <row r="36" spans="2:10" x14ac:dyDescent="0.25">
      <c r="B36" s="3">
        <v>6</v>
      </c>
      <c r="C36" s="48" t="str">
        <f>IF($D$5="","",IF(Paramètres!G25="","",(YEAR(Paramètres!G25)+B36-1)))</f>
        <v/>
      </c>
      <c r="D36" s="53" t="str">
        <f>IF($D$5="","",$H$6/$H$8*0.6+$H$7/$H$8*1)</f>
        <v/>
      </c>
      <c r="E36" s="50" t="str">
        <f>IF($D$5="","",$H$7/$H$8*1)</f>
        <v/>
      </c>
      <c r="F36" s="50" t="str">
        <f>IF($D$5="","",$H$6/$H$8*0.6)</f>
        <v/>
      </c>
      <c r="G36" s="50"/>
      <c r="H36" s="50"/>
      <c r="I36" s="52">
        <f t="shared" si="2"/>
        <v>0</v>
      </c>
      <c r="J36" s="44"/>
    </row>
    <row r="37" spans="2:10" x14ac:dyDescent="0.25">
      <c r="B37" s="3">
        <v>7</v>
      </c>
      <c r="C37" s="48" t="str">
        <f>IF($D$5="","",IF(Paramètres!G25="","",(YEAR(Paramètres!G25)+B37-1)))</f>
        <v/>
      </c>
      <c r="D37" s="49" t="str">
        <f>IF($D$5="","",0.6)</f>
        <v/>
      </c>
      <c r="E37" s="50"/>
      <c r="F37" s="50" t="str">
        <f>IF($D$5="","",0.6)</f>
        <v/>
      </c>
      <c r="G37" s="50"/>
      <c r="H37" s="50"/>
      <c r="I37" s="52">
        <f t="shared" si="2"/>
        <v>0</v>
      </c>
      <c r="J37" s="44"/>
    </row>
    <row r="38" spans="2:10" x14ac:dyDescent="0.25">
      <c r="B38" s="3">
        <v>8</v>
      </c>
      <c r="C38" s="48" t="str">
        <f>IF($D$5="","",IF(Paramètres!G25="","",(YEAR(Paramètres!G25)+B38-1)))</f>
        <v/>
      </c>
      <c r="D38" s="49" t="str">
        <f>IF($D$5="","",0.6)</f>
        <v/>
      </c>
      <c r="E38" s="50"/>
      <c r="F38" s="50" t="str">
        <f>IF($D$5="","",0.6)</f>
        <v/>
      </c>
      <c r="G38" s="50"/>
      <c r="H38" s="50"/>
      <c r="I38" s="52">
        <f t="shared" si="2"/>
        <v>0</v>
      </c>
      <c r="J38" s="44"/>
    </row>
    <row r="39" spans="2:10" x14ac:dyDescent="0.25">
      <c r="B39" s="3">
        <v>9</v>
      </c>
      <c r="C39" s="48" t="str">
        <f>IF($D$5="","",IF(Paramètres!G25="","",(YEAR(Paramètres!G25)+B39-1)))</f>
        <v/>
      </c>
      <c r="D39" s="49" t="str">
        <f>IF($D$5="","",0.6)</f>
        <v/>
      </c>
      <c r="E39" s="50"/>
      <c r="F39" s="50" t="str">
        <f>IF($D$5="","",0.6)</f>
        <v/>
      </c>
      <c r="G39" s="50"/>
      <c r="H39" s="50"/>
      <c r="I39" s="52">
        <f t="shared" si="2"/>
        <v>0</v>
      </c>
      <c r="J39" s="44"/>
    </row>
    <row r="40" spans="2:10" x14ac:dyDescent="0.25">
      <c r="B40" s="3">
        <v>10</v>
      </c>
      <c r="C40" s="48" t="str">
        <f>IF($D$5="","",IF(Paramètres!G25="","",(YEAR(Paramètres!G25)+B40-1)))</f>
        <v/>
      </c>
      <c r="D40" s="49" t="str">
        <f>IF($D$5="","",0.6)</f>
        <v/>
      </c>
      <c r="E40" s="50"/>
      <c r="F40" s="50" t="str">
        <f>IF($D$5="","",0.6)</f>
        <v/>
      </c>
      <c r="G40" s="50"/>
      <c r="H40" s="50"/>
      <c r="I40" s="52">
        <f t="shared" si="2"/>
        <v>0</v>
      </c>
      <c r="J40" s="44"/>
    </row>
    <row r="41" spans="2:10" x14ac:dyDescent="0.25">
      <c r="B41" s="3">
        <v>11</v>
      </c>
      <c r="C41" s="48" t="str">
        <f>IF($D$5="","",IF(Paramètres!G25="","",(YEAR(Paramètres!G25)+B41-1)))</f>
        <v/>
      </c>
      <c r="D41" s="53" t="str">
        <f>IF($D$5="","",$H$7/$H$8*0.6+$H$6/$H$8*0.4)</f>
        <v/>
      </c>
      <c r="E41" s="50"/>
      <c r="F41" s="50" t="str">
        <f>IF($D$5="","",$H$7/$H$8*0.6)</f>
        <v/>
      </c>
      <c r="G41" s="50" t="str">
        <f>IF($D$5="","",$H$6/$H$8*0.4)</f>
        <v/>
      </c>
      <c r="H41" s="50"/>
      <c r="I41" s="52">
        <f t="shared" si="2"/>
        <v>0</v>
      </c>
      <c r="J41" s="44"/>
    </row>
    <row r="42" spans="2:10" x14ac:dyDescent="0.25">
      <c r="B42" s="3">
        <v>12</v>
      </c>
      <c r="C42" s="48" t="str">
        <f>IF($D$5="","",IF(Paramètres!G25="","",(YEAR(Paramètres!G25)+B42-1)))</f>
        <v/>
      </c>
      <c r="D42" s="49" t="str">
        <f>IF($D$5="","",0.4)</f>
        <v/>
      </c>
      <c r="E42" s="50"/>
      <c r="F42" s="50"/>
      <c r="G42" s="50" t="str">
        <f>IF($D$5="","",0.4)</f>
        <v/>
      </c>
      <c r="H42" s="50"/>
      <c r="I42" s="52">
        <f t="shared" si="2"/>
        <v>0</v>
      </c>
      <c r="J42" s="44"/>
    </row>
    <row r="43" spans="2:10" x14ac:dyDescent="0.25">
      <c r="B43" s="3">
        <v>13</v>
      </c>
      <c r="C43" s="48" t="str">
        <f>IF($D$5="","",IF(Paramètres!G25="","",(YEAR(Paramètres!G25)+B43-1)))</f>
        <v/>
      </c>
      <c r="D43" s="49" t="str">
        <f>IF($D$5="","",$H$7/$H$8*0.4+$H$6/$H$8*0.2)</f>
        <v/>
      </c>
      <c r="E43" s="50"/>
      <c r="F43" s="50"/>
      <c r="G43" s="50" t="str">
        <f>IF($D$5="","",$H$7/$H$8*0.4)</f>
        <v/>
      </c>
      <c r="H43" s="50" t="str">
        <f>IF($D$5="","",$H$6/$H$8*0.2)</f>
        <v/>
      </c>
      <c r="I43" s="52">
        <f t="shared" si="2"/>
        <v>0</v>
      </c>
      <c r="J43" s="44"/>
    </row>
    <row r="44" spans="2:10" x14ac:dyDescent="0.25">
      <c r="B44" s="3">
        <v>14</v>
      </c>
      <c r="C44" s="48" t="str">
        <f>IF($D$5="","",IF(Paramètres!G25="","",(YEAR(Paramètres!G25)+B44-1)))</f>
        <v/>
      </c>
      <c r="D44" s="49" t="str">
        <f>IF($D$5="","",0.2)</f>
        <v/>
      </c>
      <c r="E44" s="50"/>
      <c r="F44" s="50"/>
      <c r="G44" s="50"/>
      <c r="H44" s="50" t="str">
        <f>IF($D$5="","",0.2)</f>
        <v/>
      </c>
      <c r="I44" s="52">
        <f t="shared" si="2"/>
        <v>0</v>
      </c>
      <c r="J44" s="44"/>
    </row>
    <row r="45" spans="2:10" x14ac:dyDescent="0.25">
      <c r="B45" s="3">
        <v>15</v>
      </c>
      <c r="C45" s="48" t="str">
        <f>IF($D$5="","",IF(Paramètres!G25="","",(YEAR(Paramètres!G25)+B45-1)))</f>
        <v/>
      </c>
      <c r="D45" s="49" t="str">
        <f>IF($D$5="","",$H$7/$H$8*0.2)</f>
        <v/>
      </c>
      <c r="E45" s="50"/>
      <c r="F45" s="50"/>
      <c r="G45" s="50"/>
      <c r="H45" s="50" t="str">
        <f>IF($D$5="","",$H$7/$H$8*0.2)</f>
        <v/>
      </c>
      <c r="I45" s="52">
        <f t="shared" si="2"/>
        <v>0</v>
      </c>
      <c r="J45" s="44"/>
    </row>
    <row r="46" spans="2:10" x14ac:dyDescent="0.25">
      <c r="B46" s="4"/>
      <c r="C46" s="4"/>
      <c r="D46" s="4"/>
      <c r="E46" s="56"/>
      <c r="F46" s="56"/>
      <c r="G46" s="56"/>
      <c r="H46" s="56"/>
      <c r="I46" s="4"/>
      <c r="J46" s="44"/>
    </row>
    <row r="47" spans="2:10" x14ac:dyDescent="0.25">
      <c r="B47" s="4"/>
      <c r="C47" s="4"/>
      <c r="D47" s="4"/>
      <c r="E47" s="4"/>
      <c r="F47" s="4"/>
      <c r="G47" s="4"/>
      <c r="H47" s="4"/>
      <c r="I47" s="4"/>
    </row>
    <row r="48" spans="2:10" x14ac:dyDescent="0.25">
      <c r="B48" s="45"/>
      <c r="C48" s="45"/>
      <c r="D48" s="45"/>
      <c r="E48" s="45"/>
      <c r="F48" s="4"/>
      <c r="G48" s="4"/>
      <c r="H48" s="4"/>
      <c r="I48" s="4"/>
    </row>
    <row r="49" spans="2:11" x14ac:dyDescent="0.25">
      <c r="B49" s="183" t="s">
        <v>72</v>
      </c>
      <c r="C49" s="184"/>
      <c r="D49" s="184"/>
      <c r="E49" s="184"/>
      <c r="F49" s="184"/>
      <c r="G49" s="184"/>
      <c r="H49" s="184"/>
      <c r="I49" s="185"/>
      <c r="K49" s="90">
        <v>38718</v>
      </c>
    </row>
    <row r="50" spans="2:11" x14ac:dyDescent="0.25">
      <c r="B50" s="4"/>
      <c r="C50" s="4"/>
      <c r="D50" s="4"/>
      <c r="E50" s="4"/>
      <c r="F50" s="4"/>
      <c r="G50" s="4"/>
      <c r="H50" s="4"/>
      <c r="I50" s="4"/>
    </row>
    <row r="51" spans="2:11" x14ac:dyDescent="0.25">
      <c r="B51" s="3"/>
      <c r="C51" s="3" t="s">
        <v>68</v>
      </c>
      <c r="D51" s="49"/>
      <c r="E51" s="54">
        <v>1</v>
      </c>
      <c r="F51" s="54">
        <v>0.6</v>
      </c>
      <c r="G51" s="54">
        <v>0.4</v>
      </c>
      <c r="H51" s="54">
        <v>0.2</v>
      </c>
      <c r="I51" s="55"/>
    </row>
    <row r="52" spans="2:11" x14ac:dyDescent="0.25">
      <c r="B52" s="3">
        <v>1</v>
      </c>
      <c r="C52" s="48" t="str">
        <f>IF($D$4="","",IF(Paramètres!G25="","",(YEAR(Paramètres!G25)+B52-1)))</f>
        <v/>
      </c>
      <c r="D52" s="49" t="str">
        <f>IF($D$4="","",$H$7/$H$8*0+$H$6/$H$8*1)</f>
        <v/>
      </c>
      <c r="E52" s="50" t="str">
        <f>IF($D$4="","",$H$6/$H$8*1)</f>
        <v/>
      </c>
      <c r="F52" s="50"/>
      <c r="G52" s="50"/>
      <c r="H52" s="50"/>
      <c r="I52" s="52">
        <f t="shared" ref="I52:I66" si="4">SUM(E52:H52)</f>
        <v>0</v>
      </c>
      <c r="J52" s="44"/>
    </row>
    <row r="53" spans="2:11" x14ac:dyDescent="0.25">
      <c r="B53" s="3">
        <v>2</v>
      </c>
      <c r="C53" s="48" t="str">
        <f>IF($D$4="","",IF(Paramètres!G25="","",(YEAR(Paramètres!G25)+B53-1)))</f>
        <v/>
      </c>
      <c r="D53" s="49" t="str">
        <f t="shared" ref="D53:E56" si="5">IF($D$4="","",1)</f>
        <v/>
      </c>
      <c r="E53" s="50" t="str">
        <f t="shared" si="5"/>
        <v/>
      </c>
      <c r="F53" s="50"/>
      <c r="G53" s="50"/>
      <c r="H53" s="50"/>
      <c r="I53" s="52">
        <f t="shared" si="4"/>
        <v>0</v>
      </c>
      <c r="J53" s="44"/>
    </row>
    <row r="54" spans="2:11" x14ac:dyDescent="0.25">
      <c r="B54" s="3">
        <v>3</v>
      </c>
      <c r="C54" s="48" t="str">
        <f>IF($D$4="","",IF(Paramètres!G25="","",(YEAR(Paramètres!G25)+B54-1)))</f>
        <v/>
      </c>
      <c r="D54" s="49" t="str">
        <f t="shared" si="5"/>
        <v/>
      </c>
      <c r="E54" s="50" t="str">
        <f t="shared" si="5"/>
        <v/>
      </c>
      <c r="F54" s="50"/>
      <c r="G54" s="50"/>
      <c r="H54" s="50"/>
      <c r="I54" s="52">
        <f t="shared" si="4"/>
        <v>0</v>
      </c>
      <c r="J54" s="44"/>
    </row>
    <row r="55" spans="2:11" x14ac:dyDescent="0.25">
      <c r="B55" s="3">
        <v>4</v>
      </c>
      <c r="C55" s="48" t="str">
        <f>IF($D$4="","",IF(Paramètres!G25="","",(YEAR(Paramètres!G25)+B55-1)))</f>
        <v/>
      </c>
      <c r="D55" s="49" t="str">
        <f t="shared" si="5"/>
        <v/>
      </c>
      <c r="E55" s="50" t="str">
        <f t="shared" si="5"/>
        <v/>
      </c>
      <c r="F55" s="50"/>
      <c r="G55" s="50"/>
      <c r="H55" s="50"/>
      <c r="I55" s="52">
        <f t="shared" si="4"/>
        <v>0</v>
      </c>
      <c r="J55" s="44"/>
    </row>
    <row r="56" spans="2:11" x14ac:dyDescent="0.25">
      <c r="B56" s="3">
        <v>5</v>
      </c>
      <c r="C56" s="48" t="str">
        <f>IF($D$4="","",IF(Paramètres!G25="","",(YEAR(Paramètres!G25)+B56-1)))</f>
        <v/>
      </c>
      <c r="D56" s="49" t="str">
        <f t="shared" si="5"/>
        <v/>
      </c>
      <c r="E56" s="50" t="str">
        <f t="shared" si="5"/>
        <v/>
      </c>
      <c r="F56" s="50"/>
      <c r="G56" s="50"/>
      <c r="H56" s="50"/>
      <c r="I56" s="52">
        <f t="shared" si="4"/>
        <v>0</v>
      </c>
      <c r="J56" s="44"/>
    </row>
    <row r="57" spans="2:11" x14ac:dyDescent="0.25">
      <c r="B57" s="3">
        <v>6</v>
      </c>
      <c r="C57" s="48" t="str">
        <f>IF($D$4="","",IF(Paramètres!G25="","",(YEAR(Paramètres!G25)+B57-1)))</f>
        <v/>
      </c>
      <c r="D57" s="53" t="str">
        <f>IF($D$4="","",$H$6/$H$8*0.6+$H$7/$H$8*1)</f>
        <v/>
      </c>
      <c r="E57" s="50" t="str">
        <f>IF($D$4="","",$H$7/$H$8*1)</f>
        <v/>
      </c>
      <c r="F57" s="50" t="str">
        <f>IF($D$4="","",$H$6/$H$8*0.6)</f>
        <v/>
      </c>
      <c r="G57" s="50"/>
      <c r="H57" s="50"/>
      <c r="I57" s="52">
        <f t="shared" si="4"/>
        <v>0</v>
      </c>
      <c r="J57" s="44"/>
    </row>
    <row r="58" spans="2:11" x14ac:dyDescent="0.25">
      <c r="B58" s="3">
        <v>7</v>
      </c>
      <c r="C58" s="48" t="str">
        <f>IF($D$4="","",IF(Paramètres!G25="","",(YEAR(Paramètres!G25)+B58-1)))</f>
        <v/>
      </c>
      <c r="D58" s="49" t="str">
        <f>IF($D$4="","",0.6)</f>
        <v/>
      </c>
      <c r="E58" s="50"/>
      <c r="F58" s="50" t="str">
        <f>IF($D$4="","",0.6)</f>
        <v/>
      </c>
      <c r="G58" s="50"/>
      <c r="H58" s="50"/>
      <c r="I58" s="52">
        <f t="shared" si="4"/>
        <v>0</v>
      </c>
      <c r="J58" s="44"/>
    </row>
    <row r="59" spans="2:11" x14ac:dyDescent="0.25">
      <c r="B59" s="3">
        <v>8</v>
      </c>
      <c r="C59" s="48" t="str">
        <f>IF($D$4="","",IF(Paramètres!G25="","",(YEAR(Paramètres!G25)+B59-1)))</f>
        <v/>
      </c>
      <c r="D59" s="49" t="str">
        <f>IF($D$4="","",0.6)</f>
        <v/>
      </c>
      <c r="E59" s="50"/>
      <c r="F59" s="50" t="str">
        <f>IF($D$4="","",0.6)</f>
        <v/>
      </c>
      <c r="G59" s="50"/>
      <c r="H59" s="50"/>
      <c r="I59" s="52">
        <f t="shared" si="4"/>
        <v>0</v>
      </c>
      <c r="J59" s="44"/>
    </row>
    <row r="60" spans="2:11" x14ac:dyDescent="0.25">
      <c r="B60" s="3">
        <v>9</v>
      </c>
      <c r="C60" s="48" t="str">
        <f>IF($D$4="","",IF(Paramètres!G25="","",(YEAR(Paramètres!G25)+B60-1)))</f>
        <v/>
      </c>
      <c r="D60" s="49" t="str">
        <f>IF($D$4="","",0.6)</f>
        <v/>
      </c>
      <c r="E60" s="50"/>
      <c r="F60" s="50" t="str">
        <f>IF($D$4="","",0.6)</f>
        <v/>
      </c>
      <c r="G60" s="50"/>
      <c r="H60" s="50"/>
      <c r="I60" s="52">
        <f t="shared" si="4"/>
        <v>0</v>
      </c>
      <c r="J60" s="44"/>
    </row>
    <row r="61" spans="2:11" x14ac:dyDescent="0.25">
      <c r="B61" s="3">
        <v>10</v>
      </c>
      <c r="C61" s="48" t="str">
        <f>IF($D$4="","",IF(Paramètres!G25="","",(YEAR(Paramètres!G25)+B61-1)))</f>
        <v/>
      </c>
      <c r="D61" s="49" t="str">
        <f>IF($D$4="","",0.6)</f>
        <v/>
      </c>
      <c r="E61" s="50"/>
      <c r="F61" s="50" t="str">
        <f>IF($D$4="","",0.6)</f>
        <v/>
      </c>
      <c r="G61" s="50"/>
      <c r="H61" s="50"/>
      <c r="I61" s="52">
        <f t="shared" si="4"/>
        <v>0</v>
      </c>
      <c r="J61" s="44"/>
    </row>
    <row r="62" spans="2:11" x14ac:dyDescent="0.25">
      <c r="B62" s="3">
        <v>11</v>
      </c>
      <c r="C62" s="48" t="str">
        <f>IF($D$4="","",IF(Paramètres!G25="","",(YEAR(Paramètres!G25)+B62-1)))</f>
        <v/>
      </c>
      <c r="D62" s="53" t="str">
        <f>IF($D$4="","",$H$7/$H$8*0.6+$H$6/$H$8*0.4)</f>
        <v/>
      </c>
      <c r="E62" s="50"/>
      <c r="F62" s="50" t="str">
        <f>IF($D$4="","",$H$7/$H$8*0.6)</f>
        <v/>
      </c>
      <c r="G62" s="50" t="str">
        <f>IF($D$4="","",$H$6/$H$8*0.4)</f>
        <v/>
      </c>
      <c r="H62" s="50"/>
      <c r="I62" s="52">
        <f t="shared" si="4"/>
        <v>0</v>
      </c>
      <c r="J62" s="44"/>
    </row>
    <row r="63" spans="2:11" x14ac:dyDescent="0.25">
      <c r="B63" s="3">
        <v>12</v>
      </c>
      <c r="C63" s="48" t="str">
        <f>IF($D$4="","",IF(Paramètres!G25="","",(YEAR(Paramètres!G25)+B63-1)))</f>
        <v/>
      </c>
      <c r="D63" s="49" t="str">
        <f>IF($D$4="","",0.4)</f>
        <v/>
      </c>
      <c r="E63" s="50"/>
      <c r="F63" s="50"/>
      <c r="G63" s="50" t="str">
        <f>IF($D$4="","",0.4)</f>
        <v/>
      </c>
      <c r="H63" s="50"/>
      <c r="I63" s="52">
        <f t="shared" si="4"/>
        <v>0</v>
      </c>
      <c r="J63" s="44"/>
    </row>
    <row r="64" spans="2:11" x14ac:dyDescent="0.25">
      <c r="B64" s="3">
        <v>13</v>
      </c>
      <c r="C64" s="48" t="str">
        <f>IF($D$4="","",IF(Paramètres!G25="","",(YEAR(Paramètres!G25)+B64-1)))</f>
        <v/>
      </c>
      <c r="D64" s="49" t="str">
        <f>IF($D$4="","",$H$7/$H$8*0.4+$H$6/$H$8*0.2)</f>
        <v/>
      </c>
      <c r="E64" s="50"/>
      <c r="F64" s="50"/>
      <c r="G64" s="50" t="str">
        <f>IF($D$4="","",$H$7/$H$8*0.4)</f>
        <v/>
      </c>
      <c r="H64" s="50" t="str">
        <f>IF($D$4="","",$H$6/$H$8*0.2)</f>
        <v/>
      </c>
      <c r="I64" s="52">
        <f t="shared" si="4"/>
        <v>0</v>
      </c>
      <c r="J64" s="44"/>
    </row>
    <row r="65" spans="2:10" x14ac:dyDescent="0.25">
      <c r="B65" s="3">
        <v>14</v>
      </c>
      <c r="C65" s="48" t="str">
        <f>IF($D$4="","",IF(Paramètres!G25="","",(YEAR(Paramètres!G25)+B65-1)))</f>
        <v/>
      </c>
      <c r="D65" s="49" t="str">
        <f>IF($D$4="","",0.2)</f>
        <v/>
      </c>
      <c r="E65" s="50"/>
      <c r="F65" s="50"/>
      <c r="G65" s="50"/>
      <c r="H65" s="50" t="str">
        <f>IF($D$4="","",0.2)</f>
        <v/>
      </c>
      <c r="I65" s="52">
        <f t="shared" si="4"/>
        <v>0</v>
      </c>
      <c r="J65" s="44"/>
    </row>
    <row r="66" spans="2:10" x14ac:dyDescent="0.25">
      <c r="B66" s="3">
        <v>15</v>
      </c>
      <c r="C66" s="48" t="str">
        <f>IF($D$4="","",IF(Paramètres!G25="","",(YEAR(Paramètres!G25)+B66-1)))</f>
        <v/>
      </c>
      <c r="D66" s="49" t="str">
        <f>IF($D$4="","",$H$7/$H$8*0.2)</f>
        <v/>
      </c>
      <c r="E66" s="50"/>
      <c r="F66" s="50"/>
      <c r="G66" s="50"/>
      <c r="H66" s="50" t="str">
        <f>IF($D$4="","",$H$7/$H$8*0.2)</f>
        <v/>
      </c>
      <c r="I66" s="52">
        <f t="shared" si="4"/>
        <v>0</v>
      </c>
      <c r="J66" s="44"/>
    </row>
    <row r="67" spans="2:10" x14ac:dyDescent="0.25">
      <c r="B67" s="4"/>
      <c r="C67" s="4"/>
      <c r="D67" s="4"/>
      <c r="E67" s="56"/>
      <c r="F67" s="56"/>
      <c r="G67" s="56"/>
      <c r="H67" s="56"/>
      <c r="I67" s="4"/>
      <c r="J67" s="44"/>
    </row>
    <row r="68" spans="2:10" x14ac:dyDescent="0.25">
      <c r="B68" s="4"/>
      <c r="C68" s="4"/>
      <c r="D68" s="4"/>
      <c r="E68" s="4"/>
      <c r="F68" s="4"/>
      <c r="G68" s="4"/>
      <c r="H68" s="4"/>
      <c r="I68" s="4"/>
    </row>
    <row r="69" spans="2:10" x14ac:dyDescent="0.25">
      <c r="B69" s="4"/>
      <c r="C69" s="45"/>
      <c r="D69" s="45"/>
      <c r="E69" s="45"/>
      <c r="F69" s="4"/>
      <c r="G69" s="4"/>
      <c r="H69" s="4"/>
      <c r="I69" s="4"/>
    </row>
    <row r="70" spans="2:10" x14ac:dyDescent="0.25">
      <c r="B70" s="4"/>
      <c r="C70" s="4"/>
      <c r="D70" s="4"/>
      <c r="E70" s="4"/>
      <c r="F70" s="4"/>
      <c r="G70" s="4"/>
      <c r="H70" s="4"/>
      <c r="I70" s="4"/>
    </row>
  </sheetData>
  <mergeCells count="15">
    <mergeCell ref="B13:I13"/>
    <mergeCell ref="B28:I28"/>
    <mergeCell ref="B49:I49"/>
    <mergeCell ref="F8:G8"/>
    <mergeCell ref="F6:G6"/>
    <mergeCell ref="F7:G7"/>
    <mergeCell ref="B8:C8"/>
    <mergeCell ref="B2:D2"/>
    <mergeCell ref="B4:C4"/>
    <mergeCell ref="B6:C6"/>
    <mergeCell ref="B5:C5"/>
    <mergeCell ref="J2:K2"/>
    <mergeCell ref="F4:G4"/>
    <mergeCell ref="F5:G5"/>
    <mergeCell ref="F2:H2"/>
  </mergeCells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9"/>
  <sheetViews>
    <sheetView topLeftCell="A49" workbookViewId="0">
      <selection activeCell="D71" sqref="D71"/>
    </sheetView>
  </sheetViews>
  <sheetFormatPr baseColWidth="10" defaultRowHeight="15" x14ac:dyDescent="0.25"/>
  <cols>
    <col min="2" max="2" width="23.7109375" bestFit="1" customWidth="1"/>
  </cols>
  <sheetData>
    <row r="1" spans="1:2" x14ac:dyDescent="0.25">
      <c r="A1" s="57" t="s">
        <v>88</v>
      </c>
      <c r="B1" s="57" t="s">
        <v>89</v>
      </c>
    </row>
    <row r="2" spans="1:2" x14ac:dyDescent="0.25">
      <c r="A2" s="58" t="s">
        <v>90</v>
      </c>
      <c r="B2" s="1" t="s">
        <v>91</v>
      </c>
    </row>
    <row r="3" spans="1:2" x14ac:dyDescent="0.25">
      <c r="A3" s="58" t="s">
        <v>92</v>
      </c>
      <c r="B3" s="1" t="s">
        <v>93</v>
      </c>
    </row>
    <row r="4" spans="1:2" x14ac:dyDescent="0.25">
      <c r="A4" s="58" t="s">
        <v>94</v>
      </c>
      <c r="B4" s="1" t="s">
        <v>95</v>
      </c>
    </row>
    <row r="5" spans="1:2" x14ac:dyDescent="0.25">
      <c r="A5" s="58" t="s">
        <v>96</v>
      </c>
      <c r="B5" s="1" t="s">
        <v>97</v>
      </c>
    </row>
    <row r="6" spans="1:2" x14ac:dyDescent="0.25">
      <c r="A6" s="58" t="s">
        <v>98</v>
      </c>
      <c r="B6" s="1" t="s">
        <v>99</v>
      </c>
    </row>
    <row r="7" spans="1:2" x14ac:dyDescent="0.25">
      <c r="A7" s="58" t="s">
        <v>100</v>
      </c>
      <c r="B7" s="1" t="s">
        <v>101</v>
      </c>
    </row>
    <row r="8" spans="1:2" x14ac:dyDescent="0.25">
      <c r="A8" s="58" t="s">
        <v>102</v>
      </c>
      <c r="B8" s="1" t="s">
        <v>103</v>
      </c>
    </row>
    <row r="9" spans="1:2" x14ac:dyDescent="0.25">
      <c r="A9" s="58" t="s">
        <v>104</v>
      </c>
      <c r="B9" s="1" t="s">
        <v>105</v>
      </c>
    </row>
    <row r="10" spans="1:2" x14ac:dyDescent="0.25">
      <c r="A10" s="58" t="s">
        <v>106</v>
      </c>
      <c r="B10" s="1" t="s">
        <v>107</v>
      </c>
    </row>
    <row r="11" spans="1:2" x14ac:dyDescent="0.25">
      <c r="A11" s="58" t="s">
        <v>108</v>
      </c>
      <c r="B11" s="1" t="s">
        <v>109</v>
      </c>
    </row>
    <row r="12" spans="1:2" x14ac:dyDescent="0.25">
      <c r="A12" s="58" t="s">
        <v>110</v>
      </c>
      <c r="B12" s="1" t="s">
        <v>111</v>
      </c>
    </row>
    <row r="13" spans="1:2" x14ac:dyDescent="0.25">
      <c r="A13" s="58" t="s">
        <v>112</v>
      </c>
      <c r="B13" s="1" t="s">
        <v>113</v>
      </c>
    </row>
    <row r="14" spans="1:2" x14ac:dyDescent="0.25">
      <c r="A14" s="58" t="s">
        <v>114</v>
      </c>
      <c r="B14" s="1" t="s">
        <v>115</v>
      </c>
    </row>
    <row r="15" spans="1:2" x14ac:dyDescent="0.25">
      <c r="A15" s="58" t="s">
        <v>116</v>
      </c>
      <c r="B15" s="1" t="s">
        <v>117</v>
      </c>
    </row>
    <row r="16" spans="1:2" x14ac:dyDescent="0.25">
      <c r="A16" s="58" t="s">
        <v>118</v>
      </c>
      <c r="B16" s="1" t="s">
        <v>119</v>
      </c>
    </row>
    <row r="17" spans="1:2" x14ac:dyDescent="0.25">
      <c r="A17" s="58" t="s">
        <v>120</v>
      </c>
      <c r="B17" s="1" t="s">
        <v>121</v>
      </c>
    </row>
    <row r="18" spans="1:2" x14ac:dyDescent="0.25">
      <c r="A18" s="58" t="s">
        <v>122</v>
      </c>
      <c r="B18" s="1" t="s">
        <v>123</v>
      </c>
    </row>
    <row r="19" spans="1:2" x14ac:dyDescent="0.25">
      <c r="A19" s="58" t="s">
        <v>124</v>
      </c>
      <c r="B19" s="1" t="s">
        <v>125</v>
      </c>
    </row>
    <row r="20" spans="1:2" x14ac:dyDescent="0.25">
      <c r="A20" s="58" t="s">
        <v>126</v>
      </c>
      <c r="B20" s="1" t="s">
        <v>127</v>
      </c>
    </row>
    <row r="21" spans="1:2" x14ac:dyDescent="0.25">
      <c r="A21" s="58" t="s">
        <v>128</v>
      </c>
      <c r="B21" s="1" t="s">
        <v>129</v>
      </c>
    </row>
    <row r="22" spans="1:2" x14ac:dyDescent="0.25">
      <c r="A22" s="58" t="s">
        <v>130</v>
      </c>
      <c r="B22" s="1" t="s">
        <v>131</v>
      </c>
    </row>
    <row r="23" spans="1:2" x14ac:dyDescent="0.25">
      <c r="A23" s="58" t="s">
        <v>132</v>
      </c>
      <c r="B23" s="1" t="s">
        <v>133</v>
      </c>
    </row>
    <row r="24" spans="1:2" x14ac:dyDescent="0.25">
      <c r="A24" s="58" t="s">
        <v>134</v>
      </c>
      <c r="B24" s="1" t="s">
        <v>135</v>
      </c>
    </row>
    <row r="25" spans="1:2" x14ac:dyDescent="0.25">
      <c r="A25" s="58" t="s">
        <v>136</v>
      </c>
      <c r="B25" s="1" t="s">
        <v>137</v>
      </c>
    </row>
    <row r="26" spans="1:2" x14ac:dyDescent="0.25">
      <c r="A26" s="58" t="s">
        <v>138</v>
      </c>
      <c r="B26" s="1" t="s">
        <v>139</v>
      </c>
    </row>
    <row r="27" spans="1:2" x14ac:dyDescent="0.25">
      <c r="A27" s="58" t="s">
        <v>140</v>
      </c>
      <c r="B27" s="1" t="s">
        <v>141</v>
      </c>
    </row>
    <row r="28" spans="1:2" x14ac:dyDescent="0.25">
      <c r="A28" s="58" t="s">
        <v>142</v>
      </c>
      <c r="B28" s="1" t="s">
        <v>143</v>
      </c>
    </row>
    <row r="29" spans="1:2" x14ac:dyDescent="0.25">
      <c r="A29" s="58" t="s">
        <v>144</v>
      </c>
      <c r="B29" s="1" t="s">
        <v>145</v>
      </c>
    </row>
    <row r="30" spans="1:2" x14ac:dyDescent="0.25">
      <c r="A30" s="58" t="s">
        <v>146</v>
      </c>
      <c r="B30" s="1" t="s">
        <v>147</v>
      </c>
    </row>
    <row r="31" spans="1:2" x14ac:dyDescent="0.25">
      <c r="A31" s="58" t="s">
        <v>148</v>
      </c>
      <c r="B31" s="1" t="s">
        <v>149</v>
      </c>
    </row>
    <row r="32" spans="1:2" x14ac:dyDescent="0.25">
      <c r="A32" s="58" t="s">
        <v>150</v>
      </c>
      <c r="B32" s="1" t="s">
        <v>151</v>
      </c>
    </row>
    <row r="33" spans="1:2" x14ac:dyDescent="0.25">
      <c r="A33" s="58" t="s">
        <v>152</v>
      </c>
      <c r="B33" s="1" t="s">
        <v>153</v>
      </c>
    </row>
    <row r="34" spans="1:2" x14ac:dyDescent="0.25">
      <c r="A34" s="58" t="s">
        <v>154</v>
      </c>
      <c r="B34" s="1" t="s">
        <v>155</v>
      </c>
    </row>
    <row r="35" spans="1:2" x14ac:dyDescent="0.25">
      <c r="A35" s="58" t="s">
        <v>156</v>
      </c>
      <c r="B35" s="1" t="s">
        <v>157</v>
      </c>
    </row>
    <row r="36" spans="1:2" x14ac:dyDescent="0.25">
      <c r="A36" s="58" t="s">
        <v>158</v>
      </c>
      <c r="B36" s="1" t="s">
        <v>159</v>
      </c>
    </row>
    <row r="37" spans="1:2" x14ac:dyDescent="0.25">
      <c r="A37" s="58" t="s">
        <v>160</v>
      </c>
      <c r="B37" s="1" t="s">
        <v>161</v>
      </c>
    </row>
    <row r="38" spans="1:2" x14ac:dyDescent="0.25">
      <c r="A38" s="58" t="s">
        <v>162</v>
      </c>
      <c r="B38" s="1" t="s">
        <v>163</v>
      </c>
    </row>
    <row r="39" spans="1:2" x14ac:dyDescent="0.25">
      <c r="A39" s="58" t="s">
        <v>164</v>
      </c>
      <c r="B39" s="1" t="s">
        <v>165</v>
      </c>
    </row>
    <row r="40" spans="1:2" x14ac:dyDescent="0.25">
      <c r="A40" s="58" t="s">
        <v>166</v>
      </c>
      <c r="B40" s="1" t="s">
        <v>167</v>
      </c>
    </row>
    <row r="41" spans="1:2" x14ac:dyDescent="0.25">
      <c r="A41" s="58" t="s">
        <v>168</v>
      </c>
      <c r="B41" s="1" t="s">
        <v>169</v>
      </c>
    </row>
    <row r="42" spans="1:2" x14ac:dyDescent="0.25">
      <c r="A42" s="58" t="s">
        <v>170</v>
      </c>
      <c r="B42" s="1" t="s">
        <v>171</v>
      </c>
    </row>
    <row r="43" spans="1:2" x14ac:dyDescent="0.25">
      <c r="A43" s="58" t="s">
        <v>172</v>
      </c>
      <c r="B43" s="1" t="s">
        <v>173</v>
      </c>
    </row>
    <row r="44" spans="1:2" x14ac:dyDescent="0.25">
      <c r="A44" s="58" t="s">
        <v>174</v>
      </c>
      <c r="B44" s="1" t="s">
        <v>175</v>
      </c>
    </row>
    <row r="45" spans="1:2" x14ac:dyDescent="0.25">
      <c r="A45" s="58" t="s">
        <v>176</v>
      </c>
      <c r="B45" s="1" t="s">
        <v>177</v>
      </c>
    </row>
    <row r="46" spans="1:2" x14ac:dyDescent="0.25">
      <c r="A46" s="58" t="s">
        <v>178</v>
      </c>
      <c r="B46" s="1" t="s">
        <v>179</v>
      </c>
    </row>
    <row r="47" spans="1:2" x14ac:dyDescent="0.25">
      <c r="A47" s="58" t="s">
        <v>180</v>
      </c>
      <c r="B47" s="1" t="s">
        <v>181</v>
      </c>
    </row>
    <row r="48" spans="1:2" x14ac:dyDescent="0.25">
      <c r="A48" s="58" t="s">
        <v>182</v>
      </c>
      <c r="B48" s="1" t="s">
        <v>183</v>
      </c>
    </row>
    <row r="49" spans="1:2" x14ac:dyDescent="0.25">
      <c r="A49" s="58" t="s">
        <v>184</v>
      </c>
      <c r="B49" s="1" t="s">
        <v>185</v>
      </c>
    </row>
    <row r="50" spans="1:2" x14ac:dyDescent="0.25">
      <c r="A50" s="58" t="s">
        <v>186</v>
      </c>
      <c r="B50" s="1" t="s">
        <v>187</v>
      </c>
    </row>
    <row r="51" spans="1:2" x14ac:dyDescent="0.25">
      <c r="A51" s="58" t="s">
        <v>188</v>
      </c>
      <c r="B51" s="1" t="s">
        <v>189</v>
      </c>
    </row>
    <row r="52" spans="1:2" x14ac:dyDescent="0.25">
      <c r="A52" s="58" t="s">
        <v>190</v>
      </c>
      <c r="B52" s="1" t="s">
        <v>191</v>
      </c>
    </row>
    <row r="53" spans="1:2" x14ac:dyDescent="0.25">
      <c r="A53" s="58" t="s">
        <v>192</v>
      </c>
      <c r="B53" s="1" t="s">
        <v>193</v>
      </c>
    </row>
    <row r="54" spans="1:2" x14ac:dyDescent="0.25">
      <c r="A54" s="58" t="s">
        <v>194</v>
      </c>
      <c r="B54" s="1" t="s">
        <v>195</v>
      </c>
    </row>
    <row r="55" spans="1:2" x14ac:dyDescent="0.25">
      <c r="A55" s="58" t="s">
        <v>196</v>
      </c>
      <c r="B55" s="1" t="s">
        <v>197</v>
      </c>
    </row>
    <row r="56" spans="1:2" x14ac:dyDescent="0.25">
      <c r="A56" s="58" t="s">
        <v>198</v>
      </c>
      <c r="B56" s="1" t="s">
        <v>199</v>
      </c>
    </row>
    <row r="57" spans="1:2" x14ac:dyDescent="0.25">
      <c r="A57" s="58" t="s">
        <v>200</v>
      </c>
      <c r="B57" s="1" t="s">
        <v>201</v>
      </c>
    </row>
    <row r="58" spans="1:2" x14ac:dyDescent="0.25">
      <c r="A58" s="58" t="s">
        <v>202</v>
      </c>
      <c r="B58" s="1" t="s">
        <v>203</v>
      </c>
    </row>
    <row r="59" spans="1:2" x14ac:dyDescent="0.25">
      <c r="A59" s="58" t="s">
        <v>204</v>
      </c>
      <c r="B59" s="1" t="s">
        <v>205</v>
      </c>
    </row>
    <row r="60" spans="1:2" x14ac:dyDescent="0.25">
      <c r="A60" s="58" t="s">
        <v>206</v>
      </c>
      <c r="B60" s="1" t="s">
        <v>207</v>
      </c>
    </row>
    <row r="61" spans="1:2" x14ac:dyDescent="0.25">
      <c r="A61" s="58" t="s">
        <v>208</v>
      </c>
      <c r="B61" s="1" t="s">
        <v>209</v>
      </c>
    </row>
    <row r="62" spans="1:2" x14ac:dyDescent="0.25">
      <c r="A62" s="58" t="s">
        <v>210</v>
      </c>
      <c r="B62" s="1" t="s">
        <v>211</v>
      </c>
    </row>
    <row r="63" spans="1:2" x14ac:dyDescent="0.25">
      <c r="A63" s="58" t="s">
        <v>212</v>
      </c>
      <c r="B63" s="1" t="s">
        <v>213</v>
      </c>
    </row>
    <row r="64" spans="1:2" x14ac:dyDescent="0.25">
      <c r="A64" s="58" t="s">
        <v>214</v>
      </c>
      <c r="B64" s="1" t="s">
        <v>215</v>
      </c>
    </row>
    <row r="65" spans="1:2" x14ac:dyDescent="0.25">
      <c r="A65" s="58" t="s">
        <v>216</v>
      </c>
      <c r="B65" s="1" t="s">
        <v>217</v>
      </c>
    </row>
    <row r="66" spans="1:2" x14ac:dyDescent="0.25">
      <c r="A66" s="58" t="s">
        <v>218</v>
      </c>
      <c r="B66" s="1" t="s">
        <v>219</v>
      </c>
    </row>
    <row r="67" spans="1:2" x14ac:dyDescent="0.25">
      <c r="A67" s="58" t="s">
        <v>220</v>
      </c>
      <c r="B67" s="1" t="s">
        <v>221</v>
      </c>
    </row>
    <row r="68" spans="1:2" x14ac:dyDescent="0.25">
      <c r="A68" s="58" t="s">
        <v>222</v>
      </c>
      <c r="B68" s="1" t="s">
        <v>223</v>
      </c>
    </row>
    <row r="69" spans="1:2" x14ac:dyDescent="0.25">
      <c r="A69" s="58" t="s">
        <v>224</v>
      </c>
      <c r="B69" s="1" t="s">
        <v>225</v>
      </c>
    </row>
    <row r="70" spans="1:2" x14ac:dyDescent="0.25">
      <c r="A70" s="58" t="s">
        <v>226</v>
      </c>
      <c r="B70" s="1" t="s">
        <v>227</v>
      </c>
    </row>
    <row r="71" spans="1:2" x14ac:dyDescent="0.25">
      <c r="A71" s="58" t="s">
        <v>228</v>
      </c>
      <c r="B71" s="1" t="s">
        <v>229</v>
      </c>
    </row>
    <row r="72" spans="1:2" x14ac:dyDescent="0.25">
      <c r="A72" s="58" t="s">
        <v>230</v>
      </c>
      <c r="B72" s="1" t="s">
        <v>231</v>
      </c>
    </row>
    <row r="73" spans="1:2" x14ac:dyDescent="0.25">
      <c r="A73" s="58" t="s">
        <v>232</v>
      </c>
      <c r="B73" s="1" t="s">
        <v>233</v>
      </c>
    </row>
    <row r="74" spans="1:2" x14ac:dyDescent="0.25">
      <c r="A74" s="58" t="s">
        <v>234</v>
      </c>
      <c r="B74" s="1" t="s">
        <v>235</v>
      </c>
    </row>
    <row r="75" spans="1:2" x14ac:dyDescent="0.25">
      <c r="A75" s="58" t="s">
        <v>236</v>
      </c>
      <c r="B75" s="1" t="s">
        <v>237</v>
      </c>
    </row>
    <row r="76" spans="1:2" x14ac:dyDescent="0.25">
      <c r="A76" s="58" t="s">
        <v>238</v>
      </c>
      <c r="B76" s="1" t="s">
        <v>239</v>
      </c>
    </row>
    <row r="77" spans="1:2" x14ac:dyDescent="0.25">
      <c r="A77" s="58" t="s">
        <v>240</v>
      </c>
      <c r="B77" s="1" t="s">
        <v>241</v>
      </c>
    </row>
    <row r="78" spans="1:2" x14ac:dyDescent="0.25">
      <c r="A78" s="58" t="s">
        <v>242</v>
      </c>
      <c r="B78" s="1" t="s">
        <v>243</v>
      </c>
    </row>
    <row r="79" spans="1:2" x14ac:dyDescent="0.25">
      <c r="A79" s="58" t="s">
        <v>244</v>
      </c>
      <c r="B79" s="1" t="s">
        <v>245</v>
      </c>
    </row>
    <row r="80" spans="1:2" x14ac:dyDescent="0.25">
      <c r="A80" s="58" t="s">
        <v>246</v>
      </c>
      <c r="B80" s="1" t="s">
        <v>247</v>
      </c>
    </row>
    <row r="81" spans="1:2" x14ac:dyDescent="0.25">
      <c r="A81" s="58" t="s">
        <v>248</v>
      </c>
      <c r="B81" s="1" t="s">
        <v>249</v>
      </c>
    </row>
    <row r="82" spans="1:2" x14ac:dyDescent="0.25">
      <c r="A82" s="58" t="s">
        <v>250</v>
      </c>
      <c r="B82" s="1" t="s">
        <v>251</v>
      </c>
    </row>
    <row r="83" spans="1:2" x14ac:dyDescent="0.25">
      <c r="A83" s="58" t="s">
        <v>252</v>
      </c>
      <c r="B83" s="1" t="s">
        <v>253</v>
      </c>
    </row>
    <row r="84" spans="1:2" x14ac:dyDescent="0.25">
      <c r="A84" s="58" t="s">
        <v>254</v>
      </c>
      <c r="B84" s="1" t="s">
        <v>255</v>
      </c>
    </row>
    <row r="85" spans="1:2" x14ac:dyDescent="0.25">
      <c r="A85" s="58" t="s">
        <v>256</v>
      </c>
      <c r="B85" s="1" t="s">
        <v>257</v>
      </c>
    </row>
    <row r="86" spans="1:2" x14ac:dyDescent="0.25">
      <c r="A86" s="58" t="s">
        <v>258</v>
      </c>
      <c r="B86" s="1" t="s">
        <v>259</v>
      </c>
    </row>
    <row r="87" spans="1:2" x14ac:dyDescent="0.25">
      <c r="A87" s="58" t="s">
        <v>260</v>
      </c>
      <c r="B87" s="1" t="s">
        <v>261</v>
      </c>
    </row>
    <row r="88" spans="1:2" x14ac:dyDescent="0.25">
      <c r="A88" s="58" t="s">
        <v>262</v>
      </c>
      <c r="B88" s="1" t="s">
        <v>263</v>
      </c>
    </row>
    <row r="89" spans="1:2" x14ac:dyDescent="0.25">
      <c r="A89" s="58" t="s">
        <v>264</v>
      </c>
      <c r="B89" s="1" t="s">
        <v>265</v>
      </c>
    </row>
    <row r="90" spans="1:2" x14ac:dyDescent="0.25">
      <c r="A90" s="58" t="s">
        <v>266</v>
      </c>
      <c r="B90" s="1" t="s">
        <v>267</v>
      </c>
    </row>
    <row r="91" spans="1:2" x14ac:dyDescent="0.25">
      <c r="A91" s="58" t="s">
        <v>268</v>
      </c>
      <c r="B91" s="1" t="s">
        <v>269</v>
      </c>
    </row>
    <row r="92" spans="1:2" x14ac:dyDescent="0.25">
      <c r="A92" s="58" t="s">
        <v>270</v>
      </c>
      <c r="B92" s="1" t="s">
        <v>271</v>
      </c>
    </row>
    <row r="93" spans="1:2" x14ac:dyDescent="0.25">
      <c r="A93" s="58" t="s">
        <v>272</v>
      </c>
      <c r="B93" s="1" t="s">
        <v>273</v>
      </c>
    </row>
    <row r="94" spans="1:2" x14ac:dyDescent="0.25">
      <c r="A94" s="58" t="s">
        <v>274</v>
      </c>
      <c r="B94" s="1" t="s">
        <v>275</v>
      </c>
    </row>
    <row r="95" spans="1:2" x14ac:dyDescent="0.25">
      <c r="A95" s="58" t="s">
        <v>276</v>
      </c>
      <c r="B95" s="1" t="s">
        <v>277</v>
      </c>
    </row>
    <row r="96" spans="1:2" x14ac:dyDescent="0.25">
      <c r="A96" s="58" t="s">
        <v>278</v>
      </c>
      <c r="B96" s="1" t="s">
        <v>279</v>
      </c>
    </row>
    <row r="97" spans="1:2" x14ac:dyDescent="0.25">
      <c r="A97" s="58" t="s">
        <v>280</v>
      </c>
      <c r="B97" s="1" t="s">
        <v>281</v>
      </c>
    </row>
    <row r="98" spans="1:2" x14ac:dyDescent="0.25">
      <c r="A98" s="58" t="s">
        <v>282</v>
      </c>
      <c r="B98" s="1" t="s">
        <v>283</v>
      </c>
    </row>
    <row r="99" spans="1:2" x14ac:dyDescent="0.25">
      <c r="A99" s="58" t="s">
        <v>284</v>
      </c>
      <c r="B99" s="1" t="s">
        <v>285</v>
      </c>
    </row>
    <row r="100" spans="1:2" x14ac:dyDescent="0.25">
      <c r="A100" s="58" t="s">
        <v>286</v>
      </c>
      <c r="B100" s="1" t="s">
        <v>287</v>
      </c>
    </row>
    <row r="101" spans="1:2" x14ac:dyDescent="0.25">
      <c r="A101" s="58" t="s">
        <v>288</v>
      </c>
      <c r="B101" s="1" t="s">
        <v>289</v>
      </c>
    </row>
    <row r="102" spans="1:2" x14ac:dyDescent="0.25">
      <c r="A102" s="58" t="s">
        <v>290</v>
      </c>
      <c r="B102" s="1" t="s">
        <v>291</v>
      </c>
    </row>
    <row r="103" spans="1:2" x14ac:dyDescent="0.25">
      <c r="A103" s="58" t="s">
        <v>292</v>
      </c>
      <c r="B103" s="1" t="s">
        <v>293</v>
      </c>
    </row>
    <row r="104" spans="1:2" x14ac:dyDescent="0.25">
      <c r="A104" s="58" t="s">
        <v>294</v>
      </c>
      <c r="B104" s="1" t="s">
        <v>295</v>
      </c>
    </row>
    <row r="105" spans="1:2" x14ac:dyDescent="0.25">
      <c r="A105" s="58" t="s">
        <v>296</v>
      </c>
      <c r="B105" s="1" t="s">
        <v>297</v>
      </c>
    </row>
    <row r="106" spans="1:2" x14ac:dyDescent="0.25">
      <c r="A106" s="58" t="s">
        <v>298</v>
      </c>
      <c r="B106" s="1" t="s">
        <v>299</v>
      </c>
    </row>
    <row r="107" spans="1:2" x14ac:dyDescent="0.25">
      <c r="A107" s="58" t="s">
        <v>300</v>
      </c>
      <c r="B107" s="1" t="s">
        <v>301</v>
      </c>
    </row>
    <row r="108" spans="1:2" x14ac:dyDescent="0.25">
      <c r="A108" s="58" t="s">
        <v>302</v>
      </c>
      <c r="B108" s="1" t="s">
        <v>303</v>
      </c>
    </row>
    <row r="109" spans="1:2" x14ac:dyDescent="0.25">
      <c r="A109" s="58" t="s">
        <v>304</v>
      </c>
      <c r="B109" s="1" t="s">
        <v>305</v>
      </c>
    </row>
    <row r="110" spans="1:2" x14ac:dyDescent="0.25">
      <c r="A110" s="58" t="s">
        <v>306</v>
      </c>
      <c r="B110" s="1" t="s">
        <v>307</v>
      </c>
    </row>
    <row r="111" spans="1:2" x14ac:dyDescent="0.25">
      <c r="A111" s="58" t="s">
        <v>308</v>
      </c>
      <c r="B111" s="1" t="s">
        <v>309</v>
      </c>
    </row>
    <row r="112" spans="1:2" x14ac:dyDescent="0.25">
      <c r="A112" s="58" t="s">
        <v>310</v>
      </c>
      <c r="B112" s="1" t="s">
        <v>311</v>
      </c>
    </row>
    <row r="113" spans="1:2" x14ac:dyDescent="0.25">
      <c r="A113" s="58" t="s">
        <v>312</v>
      </c>
      <c r="B113" s="1" t="s">
        <v>313</v>
      </c>
    </row>
    <row r="114" spans="1:2" x14ac:dyDescent="0.25">
      <c r="A114" s="58" t="s">
        <v>314</v>
      </c>
      <c r="B114" s="1" t="s">
        <v>315</v>
      </c>
    </row>
    <row r="115" spans="1:2" x14ac:dyDescent="0.25">
      <c r="A115" s="58" t="s">
        <v>316</v>
      </c>
      <c r="B115" s="1" t="s">
        <v>317</v>
      </c>
    </row>
    <row r="116" spans="1:2" x14ac:dyDescent="0.25">
      <c r="A116" s="58" t="s">
        <v>318</v>
      </c>
      <c r="B116" s="1" t="s">
        <v>319</v>
      </c>
    </row>
    <row r="117" spans="1:2" x14ac:dyDescent="0.25">
      <c r="A117" s="58" t="s">
        <v>320</v>
      </c>
      <c r="B117" s="1" t="s">
        <v>321</v>
      </c>
    </row>
    <row r="118" spans="1:2" x14ac:dyDescent="0.25">
      <c r="A118" s="58" t="s">
        <v>322</v>
      </c>
      <c r="B118" s="1" t="s">
        <v>323</v>
      </c>
    </row>
    <row r="119" spans="1:2" x14ac:dyDescent="0.25">
      <c r="A119" s="58" t="s">
        <v>324</v>
      </c>
      <c r="B119" s="1" t="s">
        <v>325</v>
      </c>
    </row>
    <row r="120" spans="1:2" x14ac:dyDescent="0.25">
      <c r="A120" s="58" t="s">
        <v>326</v>
      </c>
      <c r="B120" s="1" t="s">
        <v>327</v>
      </c>
    </row>
    <row r="121" spans="1:2" x14ac:dyDescent="0.25">
      <c r="A121" s="58" t="s">
        <v>328</v>
      </c>
      <c r="B121" s="1" t="s">
        <v>329</v>
      </c>
    </row>
    <row r="122" spans="1:2" x14ac:dyDescent="0.25">
      <c r="A122" s="58" t="s">
        <v>330</v>
      </c>
      <c r="B122" s="1" t="s">
        <v>331</v>
      </c>
    </row>
    <row r="123" spans="1:2" x14ac:dyDescent="0.25">
      <c r="A123" s="58" t="s">
        <v>332</v>
      </c>
      <c r="B123" s="1" t="s">
        <v>333</v>
      </c>
    </row>
    <row r="124" spans="1:2" x14ac:dyDescent="0.25">
      <c r="A124" s="58" t="s">
        <v>334</v>
      </c>
      <c r="B124" s="1" t="s">
        <v>335</v>
      </c>
    </row>
    <row r="125" spans="1:2" x14ac:dyDescent="0.25">
      <c r="A125" s="58" t="s">
        <v>336</v>
      </c>
      <c r="B125" s="1" t="s">
        <v>337</v>
      </c>
    </row>
    <row r="126" spans="1:2" x14ac:dyDescent="0.25">
      <c r="A126" s="58" t="s">
        <v>338</v>
      </c>
      <c r="B126" s="1" t="s">
        <v>339</v>
      </c>
    </row>
    <row r="127" spans="1:2" x14ac:dyDescent="0.25">
      <c r="A127" s="58" t="s">
        <v>340</v>
      </c>
      <c r="B127" s="1" t="s">
        <v>341</v>
      </c>
    </row>
    <row r="128" spans="1:2" x14ac:dyDescent="0.25">
      <c r="A128" s="58" t="s">
        <v>342</v>
      </c>
      <c r="B128" s="1" t="s">
        <v>343</v>
      </c>
    </row>
    <row r="129" spans="1:2" x14ac:dyDescent="0.25">
      <c r="A129" s="58" t="s">
        <v>344</v>
      </c>
      <c r="B129" s="1" t="s">
        <v>345</v>
      </c>
    </row>
    <row r="130" spans="1:2" x14ac:dyDescent="0.25">
      <c r="A130" s="58" t="s">
        <v>346</v>
      </c>
      <c r="B130" s="1" t="s">
        <v>347</v>
      </c>
    </row>
    <row r="131" spans="1:2" x14ac:dyDescent="0.25">
      <c r="A131" s="58" t="s">
        <v>348</v>
      </c>
      <c r="B131" s="1" t="s">
        <v>349</v>
      </c>
    </row>
    <row r="132" spans="1:2" x14ac:dyDescent="0.25">
      <c r="A132" s="58" t="s">
        <v>350</v>
      </c>
      <c r="B132" s="1" t="s">
        <v>351</v>
      </c>
    </row>
    <row r="133" spans="1:2" x14ac:dyDescent="0.25">
      <c r="A133" s="58" t="s">
        <v>352</v>
      </c>
      <c r="B133" s="1" t="s">
        <v>353</v>
      </c>
    </row>
    <row r="134" spans="1:2" x14ac:dyDescent="0.25">
      <c r="A134" s="58" t="s">
        <v>354</v>
      </c>
      <c r="B134" s="1" t="s">
        <v>355</v>
      </c>
    </row>
    <row r="135" spans="1:2" x14ac:dyDescent="0.25">
      <c r="A135" s="58" t="s">
        <v>356</v>
      </c>
      <c r="B135" s="1" t="s">
        <v>357</v>
      </c>
    </row>
    <row r="136" spans="1:2" x14ac:dyDescent="0.25">
      <c r="A136" s="58" t="s">
        <v>358</v>
      </c>
      <c r="B136" s="1" t="s">
        <v>359</v>
      </c>
    </row>
    <row r="137" spans="1:2" x14ac:dyDescent="0.25">
      <c r="A137" s="58" t="s">
        <v>360</v>
      </c>
      <c r="B137" s="1" t="s">
        <v>361</v>
      </c>
    </row>
    <row r="138" spans="1:2" x14ac:dyDescent="0.25">
      <c r="A138" s="58" t="s">
        <v>362</v>
      </c>
      <c r="B138" s="1" t="s">
        <v>363</v>
      </c>
    </row>
    <row r="139" spans="1:2" x14ac:dyDescent="0.25">
      <c r="A139" s="58" t="s">
        <v>364</v>
      </c>
      <c r="B139" s="1" t="s">
        <v>365</v>
      </c>
    </row>
    <row r="140" spans="1:2" x14ac:dyDescent="0.25">
      <c r="A140" s="58" t="s">
        <v>366</v>
      </c>
      <c r="B140" s="1" t="s">
        <v>367</v>
      </c>
    </row>
    <row r="141" spans="1:2" x14ac:dyDescent="0.25">
      <c r="A141" s="58" t="s">
        <v>368</v>
      </c>
      <c r="B141" s="1" t="s">
        <v>369</v>
      </c>
    </row>
    <row r="142" spans="1:2" x14ac:dyDescent="0.25">
      <c r="A142" s="58" t="s">
        <v>370</v>
      </c>
      <c r="B142" s="1" t="s">
        <v>371</v>
      </c>
    </row>
    <row r="143" spans="1:2" x14ac:dyDescent="0.25">
      <c r="A143" s="58" t="s">
        <v>372</v>
      </c>
      <c r="B143" s="1" t="s">
        <v>373</v>
      </c>
    </row>
    <row r="144" spans="1:2" x14ac:dyDescent="0.25">
      <c r="A144" s="58" t="s">
        <v>374</v>
      </c>
      <c r="B144" s="1" t="s">
        <v>375</v>
      </c>
    </row>
    <row r="145" spans="1:2" x14ac:dyDescent="0.25">
      <c r="A145" s="58" t="s">
        <v>376</v>
      </c>
      <c r="B145" s="1" t="s">
        <v>377</v>
      </c>
    </row>
    <row r="146" spans="1:2" x14ac:dyDescent="0.25">
      <c r="A146" s="58" t="s">
        <v>378</v>
      </c>
      <c r="B146" s="1" t="s">
        <v>379</v>
      </c>
    </row>
    <row r="147" spans="1:2" x14ac:dyDescent="0.25">
      <c r="A147" s="58" t="s">
        <v>380</v>
      </c>
      <c r="B147" s="1" t="s">
        <v>381</v>
      </c>
    </row>
    <row r="148" spans="1:2" x14ac:dyDescent="0.25">
      <c r="A148" s="58" t="s">
        <v>382</v>
      </c>
      <c r="B148" s="1" t="s">
        <v>383</v>
      </c>
    </row>
    <row r="149" spans="1:2" x14ac:dyDescent="0.25">
      <c r="A149" s="58" t="s">
        <v>384</v>
      </c>
      <c r="B149" s="1" t="s">
        <v>385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6</vt:i4>
      </vt:variant>
    </vt:vector>
  </HeadingPairs>
  <TitlesOfParts>
    <vt:vector size="11" baseType="lpstr">
      <vt:lpstr>Paramètres</vt:lpstr>
      <vt:lpstr>ZFU Recto</vt:lpstr>
      <vt:lpstr>ZFU Verso</vt:lpstr>
      <vt:lpstr>Calcul</vt:lpstr>
      <vt:lpstr>Liste ZFU</vt:lpstr>
      <vt:lpstr>TABL1</vt:lpstr>
      <vt:lpstr>TABL2</vt:lpstr>
      <vt:lpstr>TABL3</vt:lpstr>
      <vt:lpstr>Paramètres!Zone_d_impression</vt:lpstr>
      <vt:lpstr>'ZFU Recto'!Zone_d_impression</vt:lpstr>
      <vt:lpstr>'ZFU Verso'!Zone_d_impression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2021-03-15T08:46:45Z</dcterms:modified>
</cp:coreProperties>
</file>